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135" activeTab="0"/>
  </bookViews>
  <sheets>
    <sheet name="Приложение " sheetId="1" r:id="rId1"/>
  </sheets>
  <definedNames>
    <definedName name="_xlnm.Print_Area" localSheetId="0">'Приложение '!$A$1:$K$850</definedName>
  </definedNames>
  <calcPr fullCalcOnLoad="1"/>
</workbook>
</file>

<file path=xl/comments1.xml><?xml version="1.0" encoding="utf-8"?>
<comments xmlns="http://schemas.openxmlformats.org/spreadsheetml/2006/main">
  <authors>
    <author>Tanya</author>
  </authors>
  <commentList>
    <comment ref="A405" authorId="0">
      <text>
        <r>
          <rPr>
            <b/>
            <sz val="9"/>
            <rFont val="Tahoma"/>
            <family val="2"/>
          </rPr>
          <t>Tanya: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<sst xmlns="http://schemas.openxmlformats.org/spreadsheetml/2006/main" count="3468" uniqueCount="602">
  <si>
    <t>Наименование</t>
  </si>
  <si>
    <t>Вед</t>
  </si>
  <si>
    <t>Рз</t>
  </si>
  <si>
    <t>ПР</t>
  </si>
  <si>
    <t>ЦСт</t>
  </si>
  <si>
    <t>ВР</t>
  </si>
  <si>
    <t xml:space="preserve">Сумма </t>
  </si>
  <si>
    <t>Мичуринский районный Совет народных депутатов</t>
  </si>
  <si>
    <t>Общегосударственные вопросы</t>
  </si>
  <si>
    <t>01</t>
  </si>
  <si>
    <t>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</si>
  <si>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</si>
  <si>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местного самоуправления</t>
  </si>
  <si>
    <t>03</t>
  </si>
  <si>
    <t xml:space="preserve">Обеспечение деятельности представительных органов местного самоуправления 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</si>
  <si>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</si>
  <si>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</si>
  <si>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</si>
  <si>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</si>
  <si>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13</t>
  </si>
  <si>
    <t>Администрация Мичуринского района</t>
  </si>
  <si>
    <t>802</t>
  </si>
  <si>
    <t>Функционирование высшего должностного лица субъекта Российской Федерации и  муниципального образования</t>
  </si>
  <si>
    <t>02</t>
  </si>
  <si>
    <t>Функционирование главы муниципального образования</t>
  </si>
  <si>
    <t>Глава муниципального образования</t>
  </si>
  <si>
    <t>Непрограммные расходы</t>
  </si>
  <si>
    <t>801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</si>
  <si>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</si>
  <si>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</si>
  <si>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функционирования деятельности органов местного самоуправления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</si>
  <si>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</si>
  <si>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</si>
  <si>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</si>
  <si>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12</t>
  </si>
  <si>
    <t>807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</si>
  <si>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</si>
  <si>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</si>
  <si>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функционирования деятельности контрольно-счетных органов местного самоуправления</t>
  </si>
  <si>
    <t>Контрольно-ревизионная комиссия Мичуринского района</t>
  </si>
  <si>
    <t>837</t>
  </si>
  <si>
    <t>Обеспечение деятельности председателя контрольно-счетных органов местного самоуправления</t>
  </si>
  <si>
    <t>ВСЕГО РАСХОДОВ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</si>
  <si>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</si>
  <si>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</si>
  <si>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</si>
  <si>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</si>
  <si>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</si>
  <si>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</si>
  <si>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Социальная политика</t>
  </si>
  <si>
    <t>Социальное обеспечение населения</t>
  </si>
  <si>
    <t>10</t>
  </si>
  <si>
    <t>Муниципальная программа "Социальная поддержка граждан на 2014-2020 годы"</t>
  </si>
  <si>
    <t>Муниципальная программа "Доступная среда на 2014-2020 годы"</t>
  </si>
  <si>
    <t>Культура</t>
  </si>
  <si>
    <t>08</t>
  </si>
  <si>
    <t>КУЛЬТУРА И КИНЕМАТОГРАФИЯ</t>
  </si>
  <si>
    <t>Муниципальная программа "Развитие культуры" на 2014-2020 годы"</t>
  </si>
  <si>
    <t>Жилищно-коммунальное хозяйство</t>
  </si>
  <si>
    <t>Коммунальное хозяйство</t>
  </si>
  <si>
    <t>05</t>
  </si>
  <si>
    <t>11</t>
  </si>
  <si>
    <t>Муниципальная программа "Развитие физической культуры, спорта и туризма" на 2014-2020 годы"</t>
  </si>
  <si>
    <t>Подпрограмма "Развитие физической культуры и массового спорта"</t>
  </si>
  <si>
    <t>Подпрограмма "Развитие туризма"</t>
  </si>
  <si>
    <t>Подпрограмма "Квалифицированные специалисты"</t>
  </si>
  <si>
    <t>Подпрограмма "Ускоренная адаптация"</t>
  </si>
  <si>
    <t>Подпрограмма "Комплексное освоение и развитие территорий в целях жилищного строительства"</t>
  </si>
  <si>
    <t>Подпрограмма "Снижение административных барьеров в строительстве"</t>
  </si>
  <si>
    <t>Охрана окружающей среды</t>
  </si>
  <si>
    <t>Другие вопросы в области охраны окружающей среды</t>
  </si>
  <si>
    <t>Подпрограмма "Регулирование качества окружающей среды"</t>
  </si>
  <si>
    <t>Подпрограмма "Обращение с твердыми бытовыми отходами"</t>
  </si>
  <si>
    <t>Подпрограмма "Повышение безопасности дорожного движения в Мичуринском районе на 2014-2020 годы"</t>
  </si>
  <si>
    <t>Подпрограмма "Противодействие терроризму и экстремизму в Мичуринском районе на 2014-2020 годы"</t>
  </si>
  <si>
    <t>Подпрограмма "Снижение рисков и смягчение последствий чрезвычайных ситуаций природного и техногенного характера, обеспечение пожарной безопасности, безопасности на водных объектах и развитие единой дежурно-диспетчерской службы Мичуринского района в 2014-2020 годах"</t>
  </si>
  <si>
    <t>Муниципальная программа "Экономическое развитие и инновационная экономика" на 2014-2020 годы</t>
  </si>
  <si>
    <t>Подпрограмма "Развитие малого и среднего предпринимательства"</t>
  </si>
  <si>
    <t>Подпрограмма "Развитие муниципальной службы"</t>
  </si>
  <si>
    <t>Муниципальная программа "Развитие сельского хозяйства и регулирования рынков сельскохозяйственной продукции, сырья и продовольствия</t>
  </si>
  <si>
    <t>Подпрограмма "Повышение энергетической эффективности в Мичуринском района"</t>
  </si>
  <si>
    <t>Подпрограмма " Развитие газификации Мичуринского района"</t>
  </si>
  <si>
    <t>Дорожное хозяйство</t>
  </si>
  <si>
    <t>Подпрограмма "Совершенствование и развитие сети автомобильных дорог"</t>
  </si>
  <si>
    <t>Подпрограмма "Поддержка социально ориентированных некоммерческих организаций"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</si>
  <si>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</si>
  <si>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</si>
  <si>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</si>
  <si>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</si>
  <si>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Подпрограмма "Совершенствование межбюджетных отношений с администрациями сельсоветов"</t>
  </si>
  <si>
    <t>Дотации на выравнивание бюджетной обеспеченности поселений Мичуринского района</t>
  </si>
  <si>
    <t>Резервные фонды</t>
  </si>
  <si>
    <t>Резервные средства</t>
  </si>
  <si>
    <t>Выполнение других обязательств государства</t>
  </si>
  <si>
    <t>Национальная безопасность и правоохранительная деятельность</t>
  </si>
  <si>
    <t>Миграционная политика</t>
  </si>
  <si>
    <t xml:space="preserve">  ВЕДОМСТВЕННАЯ СТРУКТУРА РАСХОДОВ</t>
  </si>
  <si>
    <t>тыс.рублей</t>
  </si>
  <si>
    <t>Национальная оборона</t>
  </si>
  <si>
    <t>Мобилизационная и вневойсковая подготовка</t>
  </si>
  <si>
    <t>Иные межбюджетные трансферты</t>
  </si>
  <si>
    <t>Охрана семьи и детства</t>
  </si>
  <si>
    <t>Подпрограмма "Развитие мер социальной поддержки отдельных категорий граждан"</t>
  </si>
  <si>
    <t>Уплата прочих налогов, сборов и иных платежей</t>
  </si>
  <si>
    <t>Муниципальная программа "Эффективное управление финансами"</t>
  </si>
  <si>
    <t>Дотации на выравнивание бюджетной обеспеченности  поселений в рамках подпрограммы "Совершенствование межбюджетных отношений с муниципальными образованиями Тамбовской области"</t>
  </si>
  <si>
    <t>Публичные нормативные выплаты гражданам несоциального характера</t>
  </si>
  <si>
    <t>Иные выплаты населению</t>
  </si>
  <si>
    <t>Транспорт</t>
  </si>
  <si>
    <t>Резервный фонд</t>
  </si>
  <si>
    <t>Дефицит (Профицит)</t>
  </si>
  <si>
    <t>Муниципальная программа "Развитие транспортной системы и дорожного хозяйства " на 2014-2020 годы"</t>
  </si>
  <si>
    <t>Подпрограмма "Развитие транспортного комплекса"</t>
  </si>
  <si>
    <t>Муниципальная программа "Обеспечение доступным и комфортным жильем и коммунальными услугами граждан района" на 2014-2020 годы"</t>
  </si>
  <si>
    <t>Муниципальная программа "Охрана окружающей среды, воспроизводство и использование природных ресурсов Мичуринского района" на 2013-2020 годы"</t>
  </si>
  <si>
    <t>Муниципальная программа "Развитие образования Мичуринского района"</t>
  </si>
  <si>
    <t>Физическая культура и спорт</t>
  </si>
  <si>
    <t>Физическая культура</t>
  </si>
  <si>
    <t>Подпрограмма "Обеспечение общественного порядка и противодействие преступности в Мичуринском районе на 2014-2020 годы"</t>
  </si>
  <si>
    <t>Подпрограмма "Комплексные меры противодействия злоупотреблению наркотикам и их незаконному обороту в Мичуринском районе на 2014-2020 годы"</t>
  </si>
  <si>
    <t>Муниципальная программа "Энергосбережение и повышение энергетической эффективности в Мичуринском районе на 2014-2020 годы"</t>
  </si>
  <si>
    <t>Муниципальная программа "Развитие институтов гражданского общества"</t>
  </si>
  <si>
    <t>Обеспечение деятельности председателя представительного органа местного самоуправления</t>
  </si>
  <si>
    <t>Подпрограмма "Развитие торговли и бытового обслуживания"</t>
  </si>
  <si>
    <t>Подпрограмма "Улучшение условий и охрана труда"</t>
  </si>
  <si>
    <t>Подпрограмма "Снижение административных барьеров"</t>
  </si>
  <si>
    <t>Подпрограмма "Молодежи доступное жильем" в рамках муниципальной программы "Обеспечение доступным и комфортным жильем и коммунальными услугами граждан района"</t>
  </si>
  <si>
    <t>Подпрограмма "Совершенствование социальной поддержки семьи и детей"</t>
  </si>
  <si>
    <t>Обеспечение деятельности центрального аппарата</t>
  </si>
  <si>
    <t>Муниципальная программа "Обеспечение безопасности населения Мичуринского района, защита его жизненно важных интересов и противодействие преступности на 2014-2020 годы"</t>
  </si>
  <si>
    <t>Подпрограмма "Патриотическое воспитание детей Мичуринского района на 2014-2020 годы"</t>
  </si>
  <si>
    <t>Муниципальная программа "Развитие образования Мичуринского района" на 2014-2020 годы</t>
  </si>
  <si>
    <t>Финансовое управление администрации Мичуринского района</t>
  </si>
  <si>
    <t>Стипендии</t>
  </si>
  <si>
    <t>99 0 00 00000</t>
  </si>
  <si>
    <t>99 2 00 80000</t>
  </si>
  <si>
    <t>99 2 00 81000</t>
  </si>
  <si>
    <t>99 2 00 82000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</si>
  <si>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</si>
  <si>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</si>
  <si>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</si>
  <si>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</si>
  <si>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99 1 00 87120</t>
  </si>
  <si>
    <t>99 0 00 80000</t>
  </si>
  <si>
    <t>99 0 00 81000</t>
  </si>
  <si>
    <t>99 1 00 80000</t>
  </si>
  <si>
    <t>99 3 00 80000</t>
  </si>
  <si>
    <t>99 3 00 81000</t>
  </si>
  <si>
    <t>99 3 00 82000</t>
  </si>
  <si>
    <t>99 1 00 87100</t>
  </si>
  <si>
    <t>Основное мероприятие «Развитие образовательных программ дошкольного образования»</t>
  </si>
  <si>
    <t>Подпрограмма «Развитие дошкольного образования»</t>
  </si>
  <si>
    <t>01 0 00 00000</t>
  </si>
  <si>
    <t>01 1 00 00000</t>
  </si>
  <si>
    <t>01 1 01 00000</t>
  </si>
  <si>
    <t xml:space="preserve">Обеспечение деятельности (оказание услуг) МБОУ Заворонежский детский сад в рамках образовательной программы дошкольного образования  </t>
  </si>
  <si>
    <t>01 1 01 85200</t>
  </si>
  <si>
    <t>Субсидии бюджетным учреждениям</t>
  </si>
  <si>
    <t xml:space="preserve">Обеспечение деятельности (оказание услуг) МБОУ Новоникольский детский сад в рамках образовательной программы дошкольного образования  </t>
  </si>
  <si>
    <t>01 1 01 85210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</si>
  <si>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</si>
  <si>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 1 01 N6280</t>
  </si>
  <si>
    <t>01 3 00 00000</t>
  </si>
  <si>
    <t>Подпрограмма «Обеспечение реализации государственной программы и прочие мероприятия в области образования»</t>
  </si>
  <si>
    <t>01 3 01 00000</t>
  </si>
  <si>
    <t>Основное мероприятие «Обеспечение реализации отдельных мероприятий государственной программы»</t>
  </si>
  <si>
    <t>01 3 01 N3660</t>
  </si>
  <si>
    <t>Компенсация расходов на оплату жилых помещений, отопления и освещения работникам, проживающим и работающим в сельской местности, рабочих поселках (поселках городского типа)</t>
  </si>
  <si>
    <t>Осуществление полномочий по ежемесячной денежной выплате на обеспечение мер социальной поддержки отдельных категорий граждан, работающих в сельской местности и рабочих поселках</t>
  </si>
  <si>
    <t>01 3 01 N3020</t>
  </si>
  <si>
    <t>Подпрограмма «Обеспечение государственной поддержки семей, имеющих детей»</t>
  </si>
  <si>
    <t>02 2 01 N3150</t>
  </si>
  <si>
    <t>02 0 00 00000</t>
  </si>
  <si>
    <t>02 2 00 00000</t>
  </si>
  <si>
    <t>02 2 01 00000</t>
  </si>
  <si>
    <t>Основное мероприятие «Оказание социальной поддержки многодетным семьям»</t>
  </si>
  <si>
    <t>01 1 02 N6250</t>
  </si>
  <si>
    <t>Развитие муниципальных систем дошкольного образования</t>
  </si>
  <si>
    <t>01 1 02 00000</t>
  </si>
  <si>
    <t>Основное мероприятие «Содействие развитию дошкольного образования»</t>
  </si>
  <si>
    <t xml:space="preserve">Разработка и публикация методических рекомендаций, программ, учебно-методических комплектов по актуальным проблемам дошкольного, предшкольного образования, информационная поддержка различных вариативных форм дошкольного образования  </t>
  </si>
  <si>
    <t>01 1 02 86201</t>
  </si>
  <si>
    <t>Питание детей, в том числе детей родителей-одиночек в дошкольных образовательных учреждениях</t>
  </si>
  <si>
    <t>01 1 02 86202</t>
  </si>
  <si>
    <t>Реализация прочих мероприятий</t>
  </si>
  <si>
    <t>01 1 02 86203</t>
  </si>
  <si>
    <t>Основное мероприятие «Развитие образовательных программ общего образования»</t>
  </si>
  <si>
    <t>01 2 00 00000</t>
  </si>
  <si>
    <t>01 2 01 00000</t>
  </si>
  <si>
    <t>Подпрограмма «Развитие общего и дополнительного образования»</t>
  </si>
  <si>
    <t xml:space="preserve">Обеспечение деятельности (оказание услуг) МБОУ Заворонежская СОШ в рамках образовательной программы общего образования  </t>
  </si>
  <si>
    <t>01 2 01 85270</t>
  </si>
  <si>
    <t xml:space="preserve">Обеспечение деятельности (оказание услуг) МБОУ Кочетовская СОШ в рамках образовательной программы общего образования  </t>
  </si>
  <si>
    <t xml:space="preserve">Обеспечение деятельности (оказание услуг) МБОУ Стаевская СОШ в рамках образовательной программы общего образования  </t>
  </si>
  <si>
    <t>01 2 01 85280</t>
  </si>
  <si>
    <t>01 2 01 85290</t>
  </si>
  <si>
    <t>01 2 01 85300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</si>
  <si>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</si>
  <si>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2 01 N6300</t>
  </si>
  <si>
    <t>Обеспечение мер социальной поддержки многодетных семей в части предоставления бесплатного питания обучающимся</t>
  </si>
  <si>
    <t>02 2 01 N3170</t>
  </si>
  <si>
    <t>Развитие муниципальных систем общего и дополнительного образования</t>
  </si>
  <si>
    <t>01 2 02 N6310</t>
  </si>
  <si>
    <t>Обеспечение мер социальной поддержки многодетных семей в части предоставления скидки по оплате за присмотр и уход за детьми в образовательных организациях, реализующих образовательную программу дошкольного образования</t>
  </si>
  <si>
    <t>Осуществление мероприятий по организации отдыха детей в каникулярное время</t>
  </si>
  <si>
    <t>02 2 02 N8180</t>
  </si>
  <si>
    <t>02 2 02 00000</t>
  </si>
  <si>
    <t>Основное  мероприятие «Проведение мероприятий по отдыху и оздоровлению детей»</t>
  </si>
  <si>
    <t>Дополнительные меры стимулирования в системе общего образования</t>
  </si>
  <si>
    <t>Основное мероприятие «Развитие кадрового потенциала системы общего и дополнительного образования детей»</t>
  </si>
  <si>
    <t>Единовременные стимулирующие выплаты лучшим учителям общеобразовательных организаций</t>
  </si>
  <si>
    <t>Обеспечение приобретения (изготовления) образовательной организацией бланков документов об образовании</t>
  </si>
  <si>
    <t>01 3 01 N7880</t>
  </si>
  <si>
    <t>01 2 02 00000</t>
  </si>
  <si>
    <t>Основное мероприятие «Содействие развитию общего образования»</t>
  </si>
  <si>
    <t>01 2 03 00000</t>
  </si>
  <si>
    <t>01 2 03 85310</t>
  </si>
  <si>
    <t>01 2 03 85320</t>
  </si>
  <si>
    <t>Обеспечение деятельности (оказание услуг) МБОУ ДОД "Новоникольская детская музыкальная школа" в рамках реализации программы дополнительного образования</t>
  </si>
  <si>
    <t>Обеспечение деятельности (оказание услуг) МБОУ ДОД  "Дом детского творчества" в рамках реализации программы дополнительного образования</t>
  </si>
  <si>
    <t>Основное мероприятие «Развитие образовательных программ дополнительного образования детей»</t>
  </si>
  <si>
    <t>01 2 02 86301</t>
  </si>
  <si>
    <t>Организация отдыха детей в лагерях с дневным пребыванием детей на базе образовательных организаций района</t>
  </si>
  <si>
    <t>Питание детей, в том числе детей родителей-одиночек в  образовательных учреждениях общего и дополнительного образования</t>
  </si>
  <si>
    <t>01 2 02 86303</t>
  </si>
  <si>
    <t>01 2 02 86304</t>
  </si>
  <si>
    <t>Расходы на выплаты персоналу казенных учреждений</t>
  </si>
  <si>
    <t xml:space="preserve">01 3 01 85330 </t>
  </si>
  <si>
    <t>01 3 01 85330</t>
  </si>
  <si>
    <t>01 3 01 86401</t>
  </si>
  <si>
    <t xml:space="preserve">Развитие единой образовательной информационной среды </t>
  </si>
  <si>
    <t xml:space="preserve">Обеспечение  комплексной безопасности образовательных организаций </t>
  </si>
  <si>
    <t>01 3 01 86402</t>
  </si>
  <si>
    <t>Оснащение  пожарной сигнализацией  муниципальных образовательных организаций, пропитка огнезащитным раствором, проведение замера сопротивления изоляции, перезарядка огнетушителей, ремонт АПС</t>
  </si>
  <si>
    <t>01 3 01 86403</t>
  </si>
  <si>
    <t>Оснащение  муниципальных образовательных организаций тревожными средствами  оповещения, оплата услуг  вневедомственной  охраны</t>
  </si>
  <si>
    <t>01 3 01 86404</t>
  </si>
  <si>
    <t>Обслуживание автоматической пожарной сигнализации</t>
  </si>
  <si>
    <t>01 3 01 86405</t>
  </si>
  <si>
    <t>Обеспечение питанием (полдником) детей групп продленного дня и школ полного дня, учащихся муниципальных общеобразовательных организаций льготных категорий (тубинфицированные, малообеспеченные, дети-инвалиды, дети из опекаемых семей)</t>
  </si>
  <si>
    <t>01 3 01 86406</t>
  </si>
  <si>
    <t xml:space="preserve">04 0 00 00000 </t>
  </si>
  <si>
    <t>Комплектование фондов документов библиотек района</t>
  </si>
  <si>
    <t>Основное мероприятие «Развитие библиотечного дела»</t>
  </si>
  <si>
    <t>04 1 02 86451</t>
  </si>
  <si>
    <t>04 1 02 00000</t>
  </si>
  <si>
    <t>04 1 02 86452</t>
  </si>
  <si>
    <t xml:space="preserve">04 1 00 00000 </t>
  </si>
  <si>
    <t>Подпрограмм "Культура на 2014 - 2020 годы"</t>
  </si>
  <si>
    <t>04 1 01 00000</t>
  </si>
  <si>
    <t>Основное мероприятие «Сохранение, использование, популяризация исторического и культурного наследия»</t>
  </si>
  <si>
    <t>Обеспечение деятельности (оказание услуг) МБУК "Заворонежский РДК"</t>
  </si>
  <si>
    <t>04 1 01 85450</t>
  </si>
  <si>
    <t>04 4 00 00000</t>
  </si>
  <si>
    <t>Подпрограмма «Обеспечение условий реализации муниципальной Программы»</t>
  </si>
  <si>
    <t>Основное мероприятие «Развитие системы управления в сфере культуры и туризма»</t>
  </si>
  <si>
    <t>04 4 01 00000</t>
  </si>
  <si>
    <t>04 2 00 00000</t>
  </si>
  <si>
    <t>Основное мероприятие «Сохранение и развитие традиционной народной культуры, нематериального культурного наследия населения Тамбовской области»</t>
  </si>
  <si>
    <t>04 2 02 00000</t>
  </si>
  <si>
    <t>Подпрограмма "Наследие"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</si>
  <si>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</si>
  <si>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Подключение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</t>
  </si>
  <si>
    <t>04 1 02 85460</t>
  </si>
  <si>
    <t>Обеспечение деятельности (оказание услуг) МБУК "Межпоселенческая центральная библиотека "</t>
  </si>
  <si>
    <t>04 3 00 00000</t>
  </si>
  <si>
    <t>04 3 01 00000</t>
  </si>
  <si>
    <t>Подпрограмма "Организация и проведение мероприятий, посвященных памятным датам и знаменательным событиям, на 2014 – 2020» годы</t>
  </si>
  <si>
    <t>Основное мероприятие «Реализация мероприятий в сфере культуры»</t>
  </si>
  <si>
    <t>04 3 01 86470</t>
  </si>
  <si>
    <t>Реализация мероприятий, посвященных памятным датам и знаменательным событиям</t>
  </si>
  <si>
    <t>Проведение ремонтно-реставрационных работ обелисков павшим воинам, установка поклонных крестов</t>
  </si>
  <si>
    <t>Создание условий для постоянного хранения документов архивного фонда района</t>
  </si>
  <si>
    <t>04 2 01 00000</t>
  </si>
  <si>
    <t>04 2 01 51440</t>
  </si>
  <si>
    <t>04 2 01 51460</t>
  </si>
  <si>
    <t>04 2 01 86461</t>
  </si>
  <si>
    <t>04 2 01 86462</t>
  </si>
  <si>
    <t>01 4 00 00000</t>
  </si>
  <si>
    <t>01 4 01 00000</t>
  </si>
  <si>
    <t>Подпрограмма «Защита прав детей, государственная поддержка детей-сирот и детей с особыми нуждами»</t>
  </si>
  <si>
    <t>Основное мероприятие «Оказание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семью»</t>
  </si>
  <si>
    <t>01 4 02 00000</t>
  </si>
  <si>
    <t>01 4 01 N7250</t>
  </si>
  <si>
    <t>Основное мероприятие «Создание условий для воспитания и социализации детей»</t>
  </si>
  <si>
    <t>Осуществление государственных полномочий по организации деятельности комиссий по делам несовершеннолетних и защите их прав</t>
  </si>
  <si>
    <t>Выплата ежемесячного пособия опекунам на содержание ребенка в соответствии с Законом Тамбовской области от 10 мая 2011 года № 2-З «Об организации и осуществлении деятельности по опеке и попечительству в отношении несовершеннолетних в Тамбовской области»</t>
  </si>
  <si>
    <t>09 0 00 00000</t>
  </si>
  <si>
    <t>09 1 00 00000</t>
  </si>
  <si>
    <t>09 1 01 00000</t>
  </si>
  <si>
    <t>09 1 01 N5350</t>
  </si>
  <si>
    <t>Основное мероприятие «Создание условий для деятельности субъектов профилактики правонарушений»</t>
  </si>
  <si>
    <t>Исполнение государственных полномочий по обеспечению деятельности административных комиссий</t>
  </si>
  <si>
    <t>09 5 00 00000</t>
  </si>
  <si>
    <t>09 5 01 00000</t>
  </si>
  <si>
    <t>Осуществление отдельных государственных полномочий по расчету и предоставлению субвенций бюджетам поселений на осуществление ими полномочий Российской Федерации по первичному воинскому учету на территориях, где отсутствуют военные комиссариаты</t>
  </si>
  <si>
    <t>14 0 00 00000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</si>
  <si>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</si>
  <si>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Расходы на выплаты персоналу государственных (муниципальных) органов</t>
  </si>
  <si>
    <t>Подпрограмма "Прочие мероприятия в установленной сфере деятельности"</t>
  </si>
  <si>
    <t>01 4 01 N6490</t>
  </si>
  <si>
    <t>Исполнение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</si>
  <si>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 xml:space="preserve">01 4 01 00000 </t>
  </si>
  <si>
    <t>08 0 00 00000</t>
  </si>
  <si>
    <t>08 2 00 00000</t>
  </si>
  <si>
    <t>Основное мероприятие «Развитие архивного дела»</t>
  </si>
  <si>
    <t>04 0 00 00000</t>
  </si>
  <si>
    <t>04 2 02 N6640</t>
  </si>
  <si>
    <t>Осуществление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и находящихся на территории муниципальных образований</t>
  </si>
  <si>
    <t>Иные непрограммные расходы</t>
  </si>
  <si>
    <t>99 3 00 00000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</si>
  <si>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</si>
  <si>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99 3 00 51200</t>
  </si>
  <si>
    <t>Судебная система</t>
  </si>
  <si>
    <t>11 0 00 00000</t>
  </si>
  <si>
    <t>Проведение Всероссийской сельскохозяйственной переписи в 2016 году</t>
  </si>
  <si>
    <t>Основное мероприятие «Прочие мероприятия по технической и технологической модернизации, инновационному развитию»</t>
  </si>
  <si>
    <t>15 0 00 00000</t>
  </si>
  <si>
    <t>15 2 01 00000</t>
  </si>
  <si>
    <t>Основное мероприятие «Выравнивание бюджетной обеспеченности местных бюджетов»</t>
  </si>
  <si>
    <t>15 2 00 00000</t>
  </si>
  <si>
    <t>Подпрограмма «Совершенствование межбюджетных отношений с администрациями сельсоветов»</t>
  </si>
  <si>
    <t>06 0 00 00000</t>
  </si>
  <si>
    <t>06 1 00 00000</t>
  </si>
  <si>
    <t>06 1 02 00000</t>
  </si>
  <si>
    <t>Реализация мероприятий по оказанию содействия добровольному переселению в Тамбовскую область соотечественников, проживающих за рубежом</t>
  </si>
  <si>
    <t>Основное мероприятие «Оказание дополнительных мер поддержки участникам Государственной программы и членам их семей»</t>
  </si>
  <si>
    <t>01 3 01 N6520</t>
  </si>
  <si>
    <t>Оплата труда работников муниципальных организаций, обеспечивающих техническую эксплуатацию зданий муниципальных общеобразовательных организаций и подвоз обучающихся в муниципальные общеобразовательные организации</t>
  </si>
  <si>
    <t>10 0 00 00000</t>
  </si>
  <si>
    <t>10 3 00 00000</t>
  </si>
  <si>
    <t>10 3 01 00000</t>
  </si>
  <si>
    <t>Создание и обеспечение деятельности многофункциональных центров предоставления государственных и муниципальных услуг в муниципальных образованиях Тамбовской области</t>
  </si>
  <si>
    <t>Основное мероприятие «Совершенствование предоставления муниципальных услуг»</t>
  </si>
  <si>
    <t>01 4 02 N9510</t>
  </si>
  <si>
    <t>01 4 02 N9520</t>
  </si>
  <si>
    <t>Выплата ежемесячных денежных средств лицам из числа детей-сирот и детей, оставшихся без попечения родителей, обучающимся в общеобразовательных организациях, в соответствии с Законом Тамбовской области от 23 июля 2010 года № 682-З «О дополнительных гарантиях для детей-сирот, детей оставшихся без попечения родителей, а также лиц из числа детей-сирот и детей, оставшихся без попечения родителей»</t>
  </si>
  <si>
    <t>10 4 00 00000</t>
  </si>
  <si>
    <t>10 4 01 00000</t>
  </si>
  <si>
    <t>10 4 01 85840</t>
  </si>
  <si>
    <t>10 4 01 85850</t>
  </si>
  <si>
    <t>Обеспечение деятельности МКУ "Централизованная бухгалтерия"</t>
  </si>
  <si>
    <t>Обеспечение деятельности МКУ "Административно-хозяйственный центр"</t>
  </si>
  <si>
    <t>02 1 00 00000</t>
  </si>
  <si>
    <t>02 1 01 00000</t>
  </si>
  <si>
    <t>02 1 01 86251</t>
  </si>
  <si>
    <t>02 1 02 00000</t>
  </si>
  <si>
    <t>02 1 02 86252</t>
  </si>
  <si>
    <t>Основное мероприятие «Обеспечение мер социальной поддержки отдельных категорий граждан и оказания адресной социальной помощи населению "</t>
  </si>
  <si>
    <t xml:space="preserve">Оказание единовременной материальной помощи гражданам района </t>
  </si>
  <si>
    <t>Основное мероприятие "Организация и проведение мероприятий, посвященных памятным датам"</t>
  </si>
  <si>
    <t>02 2 01 86260</t>
  </si>
  <si>
    <t>Основное направление "Обеспечение социальной и экономической устойчивости семьи, повышение престижа и роли семьи в обществе"</t>
  </si>
  <si>
    <t>Реализация мероприятий, направленных на обеспечение социальной и экономической устойчивости семьи, повышение престижа и роли семьи в обществе</t>
  </si>
  <si>
    <t>03 0 00 00000</t>
  </si>
  <si>
    <t>03 0 01 00000</t>
  </si>
  <si>
    <t>03 0 01 86270</t>
  </si>
  <si>
    <t>Реализация мероприятий, направленных на улучшение жизни людей с ограниченными возможностями</t>
  </si>
  <si>
    <t>05 0 00 00000</t>
  </si>
  <si>
    <t>05 2 00 00000</t>
  </si>
  <si>
    <t>Основное мероприятие «Развитие туризма в Мичуринском районе»</t>
  </si>
  <si>
    <t>05 2 01 00000</t>
  </si>
  <si>
    <t>05 2 01 86510</t>
  </si>
  <si>
    <t>05 1 01 86500</t>
  </si>
  <si>
    <t>05 1 00 00000</t>
  </si>
  <si>
    <t>Основное мероприятие "Организация и проведение физкультурно-оздоровительных мероприятий по вовлечению населения в занятие физической культурой и спортом"</t>
  </si>
  <si>
    <t>05 1 01 00000</t>
  </si>
  <si>
    <t>Организация и проведение физкультурно-оздоровительных мероприятий, приобретение спортивного инвентаря</t>
  </si>
  <si>
    <t>06 3 00 00000</t>
  </si>
  <si>
    <t>06 3 01 00000</t>
  </si>
  <si>
    <t>06 3 01 86570</t>
  </si>
  <si>
    <t>Основное мероприятие "Оказание вновь прибывшим участникам программы материальной поддержки (помощи)"</t>
  </si>
  <si>
    <t>Реализация мероприятий по оказанию содействия добровольному переселению в Мичуринский район соотечественников, проживающих за рубежом</t>
  </si>
  <si>
    <t>07 0 00 00000</t>
  </si>
  <si>
    <t>07 1 00 00000</t>
  </si>
  <si>
    <t>07 1 01 00000</t>
  </si>
  <si>
    <t>07 1 01 86600</t>
  </si>
  <si>
    <t>07 2 00 00000</t>
  </si>
  <si>
    <t>07 2 01 00000</t>
  </si>
  <si>
    <t>07 2 01 86610</t>
  </si>
  <si>
    <t>07 3 00 00000</t>
  </si>
  <si>
    <t>07 3 01 00000</t>
  </si>
  <si>
    <t>Основное мероприятие "Предоставление молодым семьям социальных выплат"</t>
  </si>
  <si>
    <t xml:space="preserve">Предоставление  молодым семьям социальных выплат на приобретение (строительство) жилья </t>
  </si>
  <si>
    <t>08 1 00 00000</t>
  </si>
  <si>
    <t>08 1 01 00000</t>
  </si>
  <si>
    <t>08 1 01 86650</t>
  </si>
  <si>
    <t>Основное мероприятие "Совершенствование инфраструктуры по сбору и утилизации отходов"</t>
  </si>
  <si>
    <t>08 2 01 00000</t>
  </si>
  <si>
    <t>08 2 01 86670</t>
  </si>
  <si>
    <t>09 1 01 86700</t>
  </si>
  <si>
    <t>09 2 00 00000</t>
  </si>
  <si>
    <t>09 2 01 00000</t>
  </si>
  <si>
    <t>09 2 01 86720</t>
  </si>
  <si>
    <t>Основное мероприятие «Развитие системы предупреждения опасного поведения участников дорожного движения»</t>
  </si>
  <si>
    <t>Реализация мероприятий, направленных на повышение безопасности дорожного движения на территории Мичуринского района</t>
  </si>
  <si>
    <t>09 3 00 00000</t>
  </si>
  <si>
    <t>09 3 01 00000</t>
  </si>
  <si>
    <t>09 3 01 86740</t>
  </si>
  <si>
    <t xml:space="preserve">Организационные и профилактические мероприятия по противодействию злоупотреблению наркотиками и их незаконному обороту </t>
  </si>
  <si>
    <t>09 4 00 00000</t>
  </si>
  <si>
    <t>09 4 01 00000</t>
  </si>
  <si>
    <t>09 4 01 86760</t>
  </si>
  <si>
    <t>Основное мероприятие "Обеспечение деятельности антитеррористической комиссии района и оснащение оперативных групп антикризисной деятельности по оказанию помощи при ликвидации террористического акта"</t>
  </si>
  <si>
    <t xml:space="preserve">Реализация мероприятий  по обеспечению деятельности антитеррористической комиссии района и оснащение оперативных групп антикризисной деятельности по оказанию помощи при ликвидации террористического акта  </t>
  </si>
  <si>
    <t>09 5 01 86760</t>
  </si>
  <si>
    <t>10 1 00 00000</t>
  </si>
  <si>
    <t>10 1 01 00000</t>
  </si>
  <si>
    <t>10 1 01 86800</t>
  </si>
  <si>
    <t>Реализация мероприятия по поддержке малого и среднего предпринимательства</t>
  </si>
  <si>
    <t>10 2 00 00000</t>
  </si>
  <si>
    <t>10 2 01 00000</t>
  </si>
  <si>
    <t>10 2 01 86820</t>
  </si>
  <si>
    <t>Основное направление "Содействие в развитии торговли и бытового обслуживании на территории Мичуринского района"</t>
  </si>
  <si>
    <t>10 3 01 86830</t>
  </si>
  <si>
    <t>10 4 01 86840</t>
  </si>
  <si>
    <t>10 5 00 00000</t>
  </si>
  <si>
    <t>10 5 01 00000</t>
  </si>
  <si>
    <t>10 5 01 86850</t>
  </si>
  <si>
    <t>11 0 01 00000</t>
  </si>
  <si>
    <t>11 0 01 53910</t>
  </si>
  <si>
    <t>11 0 01 83400</t>
  </si>
  <si>
    <t>12 0 00 00000</t>
  </si>
  <si>
    <t>12 1 00 00000</t>
  </si>
  <si>
    <t>12 1 01 00000</t>
  </si>
  <si>
    <t>12 1 01 86900</t>
  </si>
  <si>
    <t>12 2 00 00000</t>
  </si>
  <si>
    <t>12 2 01 00000</t>
  </si>
  <si>
    <t>Реализация мероприятий  в области энергосбережения</t>
  </si>
  <si>
    <t>Реализация мероприятий, направленных на развитие газификации на территории Мичуринского района"</t>
  </si>
  <si>
    <t>Основное мероприятие "Развитие газификации на территории Мичуринского района"</t>
  </si>
  <si>
    <t>12 2 01 86920</t>
  </si>
  <si>
    <t>13 0 00 00000</t>
  </si>
  <si>
    <t>13 1 00 00000</t>
  </si>
  <si>
    <t>13 1 01 00000</t>
  </si>
  <si>
    <t>13 1 01 86950</t>
  </si>
  <si>
    <t>13 2 00 00000</t>
  </si>
  <si>
    <t>13 2 01 00000</t>
  </si>
  <si>
    <t>Основное мероприятие «Обеспечение условий для развития транспортного комплекса Тамбовской области»</t>
  </si>
  <si>
    <t>14 1 00 00000</t>
  </si>
  <si>
    <t>14 1 01 00000</t>
  </si>
  <si>
    <t>14 1 01 86050</t>
  </si>
  <si>
    <t xml:space="preserve">Организация и проведение мероприятий </t>
  </si>
  <si>
    <t>14 3 00 00000</t>
  </si>
  <si>
    <t xml:space="preserve"> 14 3 00 59310</t>
  </si>
  <si>
    <t>14 3 00 59310</t>
  </si>
  <si>
    <t>14 2 00 00000</t>
  </si>
  <si>
    <t>14 2 01 00000</t>
  </si>
  <si>
    <t>14 2 01 86070</t>
  </si>
  <si>
    <t>Основное мероприятие "Повышение эффективности государственной поддержки некоммерческих организаций"</t>
  </si>
  <si>
    <t xml:space="preserve">Субсидии некоммерческим организациям </t>
  </si>
  <si>
    <t xml:space="preserve">Дотации </t>
  </si>
  <si>
    <t>01 3 01 86408</t>
  </si>
  <si>
    <t>01 2 04 00000</t>
  </si>
  <si>
    <t>01 2 04 N6380</t>
  </si>
  <si>
    <t>01 2 04 R0880</t>
  </si>
  <si>
    <t>Реализация мероприятий по строительству инженерной и социальной инфраструктуры</t>
  </si>
  <si>
    <t>Основное направление "Строительство инженерной и социальной инфраструктуры"</t>
  </si>
  <si>
    <t xml:space="preserve">Основное мероприятие "Ликвидация административных барьеров в строительстве" </t>
  </si>
  <si>
    <t>Реализация мероприятий, направленных на ликвидацию административных барьеров в строительстве"</t>
  </si>
  <si>
    <t>Основное мероприятие "Улучшение состояния окружающей среды"</t>
  </si>
  <si>
    <t>Реализация мероприятий по снижению рисков и смягчение последствий чрезвычайных ситуаций природного и техногенного характера, обеспечение пожарной безопасности, безопасности на водных объектах и развитие единой дежурно-диспетчерской службы Мичуринского района в 2014-2020 годах</t>
  </si>
  <si>
    <t>Основное мероприятие "Создание условий направленные на  улучшение условий труда, внедрению новых безопасных технологий производства"</t>
  </si>
  <si>
    <t>Сельское хозяйство и рыболовство</t>
  </si>
  <si>
    <t>10 6 00 00000</t>
  </si>
  <si>
    <t>10 6 00 87130</t>
  </si>
  <si>
    <t>РАЙОННОГО БЮДЖЕТА НА 2016 ГОД</t>
  </si>
  <si>
    <t>Реализация мероприятий, направленных на развитие муниципальной службы</t>
  </si>
  <si>
    <t>Основное направление "Улучшения условий жизни лиц с ограниченными возможностями "</t>
  </si>
  <si>
    <t>Реализация мероприятий, направленных на развитие туризма в Мичуринском районе</t>
  </si>
  <si>
    <t>Реализация мероприятий, направленных на создание условий для обеспечения профилактики правонарушений</t>
  </si>
  <si>
    <t>Основное мероприятие: Мероприятия по информационно-пропагандистской деятельности и методическому обеспечению противодействия незаконному обороту наркотических средств и психотропных веществ</t>
  </si>
  <si>
    <t>Основное мероприятие "Развитие системы информационно-консультационной и финансовой поддержки малого и среднего предпринимательства, пропаганда и популяризация предпринимательской деятельности</t>
  </si>
  <si>
    <t>Реализация мероприятий, направленных на развитие торговли и бытового обслуживания</t>
  </si>
  <si>
    <t xml:space="preserve">Основное мероприятия "Создание условий для предоставления и обеспечения доступности государственных и муниципальных услуг" </t>
  </si>
  <si>
    <t>Реализация мероприятий, направленных на создание условий для предоставления и обеспечения доступности государственных и муниципальных услуг</t>
  </si>
  <si>
    <t>Реализация мероприятий, направленных на создание условий на улучшение условий труда, внедрению новых безопасных технологий производства"</t>
  </si>
  <si>
    <t>Реализация мероприятий, направленных на поддержку и развитие  транспортного комплекса на территории Мичуринского района</t>
  </si>
  <si>
    <t>Основное мероприятие «Создание, развитие и обслуживание сети автомобильных дорог общего пользования регионального и  местного значений»</t>
  </si>
  <si>
    <t>Реализация мероприятий по улучшению состояния окружающей среды</t>
  </si>
  <si>
    <t>Сбор и вывоз твердых бытовых отходов в рамках программы "Охрана окружающей среды, воспроизводство и использование природных ресурсов"</t>
  </si>
  <si>
    <t>Проведение праздничных мероприятий</t>
  </si>
  <si>
    <t>Оплата труда работников муниципальных учреждений, обеспечивающих техническую эксплуатацию зданий муниципальных общеобразовательных организаций</t>
  </si>
  <si>
    <t>Основное мероприятие "Энергосбережение и повышение энергетической эффективности в муниципальном секторе"</t>
  </si>
  <si>
    <t>Организация подвоза обучающихся и оснащение школьных автобусов тахографами, считывающими устройствами, оформление карт водителей, карт предприятий, обучение, обслуживание тахографов</t>
  </si>
  <si>
    <t>Основное мероприятие: Организационная и информационная поддержка мероприятий патриотической направленности</t>
  </si>
  <si>
    <t xml:space="preserve">Прочие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</t>
  </si>
  <si>
    <t>13 2 01 86960</t>
  </si>
  <si>
    <t>07 3 01 L0200</t>
  </si>
  <si>
    <t>01 3 01 S6520</t>
  </si>
  <si>
    <t>15 2 01 80030</t>
  </si>
  <si>
    <t>15 2 01 86110</t>
  </si>
  <si>
    <t>15 2 01 86120</t>
  </si>
  <si>
    <t>01 2 02 S8180</t>
  </si>
  <si>
    <t>Реализация проектов(мероприятий) по поощрению и популяризации достижений в сфере сельского хозяйства  в рамках программы "Развитие сельского хозяйства регулирования рынков сельскохозяйственной продукции, сырья и продовольствия Мичуринского района"</t>
  </si>
  <si>
    <t>04 4 01 N3020</t>
  </si>
  <si>
    <t>06 1 02 R0862</t>
  </si>
  <si>
    <t>Пособия, компенсации и иные социальные выплаты гражданам, кроме публичных нормативных обязательств</t>
  </si>
  <si>
    <t>Премии и гранты</t>
  </si>
  <si>
    <t>Пособия, компенсации, меры социальной поддержки по публичным нормативным обязательствам</t>
  </si>
  <si>
    <t>Уплата налога на имущество организаций и земельного налога.</t>
  </si>
  <si>
    <t>11 1 00 00000</t>
  </si>
  <si>
    <t>11 1 01 00000</t>
  </si>
  <si>
    <t>11 1 01 83410</t>
  </si>
  <si>
    <t>Устойчивое развитие сельских территорий на 2014-2014 год и на период до 2020 года"</t>
  </si>
  <si>
    <t>Основное направление: Реализация мероприятий по развитию сельских территорий</t>
  </si>
  <si>
    <t>Реализация мероприятий по строительству жилья и учреждений, а так же обустройства площадок под компактную жилищную застройку</t>
  </si>
  <si>
    <t xml:space="preserve">Обеспечение деятельности (оказание услуг) МБОУ Новоникольская СОШ в рамках образовательной программы общего образования 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</si>
  <si>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</si>
  <si>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</si>
  <si>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</si>
  <si>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</si>
  <si>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</si>
  <si>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06 1 02 50862</t>
  </si>
  <si>
    <t>11 0 02 N8400</t>
  </si>
  <si>
    <t>11 1 02 50180</t>
  </si>
  <si>
    <t>11 1 02 R0180</t>
  </si>
  <si>
    <t>Бюджетные инвестиции</t>
  </si>
  <si>
    <t>10 2 02 00000</t>
  </si>
  <si>
    <t>10 2 02 N7030</t>
  </si>
  <si>
    <t>13 1 01 N7000</t>
  </si>
  <si>
    <t>13 1 01 S7000</t>
  </si>
  <si>
    <t>07 3 01 50200</t>
  </si>
  <si>
    <t>07 3 01 R0200</t>
  </si>
  <si>
    <t>99 1 00 00000</t>
  </si>
  <si>
    <t>99 1 00 87110</t>
  </si>
  <si>
    <t>99 1 00 51180</t>
  </si>
  <si>
    <t>Субвенции</t>
  </si>
  <si>
    <t>04 2 01 51470</t>
  </si>
  <si>
    <t xml:space="preserve">Реализация мероприятий,  по оказанию содействия добровольному переселению в Российскую Федерацию соотечественников, проживающих за рубежом (единовременная выплата на обустройство и медицинское обследование участников программы и членов их семей) </t>
  </si>
  <si>
    <t>Осуществление отдельных государственных полномочий по организации отлова безнадзорных животных</t>
  </si>
  <si>
    <t>Реализация мероприятий подпрограммы "Устойчивое развитие сельских территорий на 2014 - 2017 годы и на период до 2020 года"в рамках муниципальной программы "Развитие сельского хозяйства и регулирования рынков сельскохозяйственной продукции, сырья и продовольствия</t>
  </si>
  <si>
    <t>Подпрограммы "Устойчивое развитие сельских территорий на 2014 - 2017 годы и на период до 2020 года"</t>
  </si>
  <si>
    <t>Реализация мероприятий по развитию сельских территорий</t>
  </si>
  <si>
    <t>Строительство, реконструкция, ремонт, капитальный ремонт, содержание автомобильных дорог общего пользования местного значения</t>
  </si>
  <si>
    <t>Софинансирование к строительству, реконструкции, ремонту, капитальному ремонту, содержанию автомобильных дорог общего пользования местного значения</t>
  </si>
  <si>
    <t>Социальные выплаты гражданам, кроме публичных нормативных социальных выплат</t>
  </si>
  <si>
    <t>Софинансирование мероприятий федеральной целевой программы "Жилище" на 2011-2015 годы в рамках подпрограммы "Молодежи - доступное жилье" государственной программы Тамбовской области "Обеспечение доступным и комфортным жильем и коммунальными услугами граждан области"</t>
  </si>
  <si>
    <t>Резерв на дополнительные расходы</t>
  </si>
  <si>
    <t>Поддержка и развитие автомобильного транспорта в муниципальных образованиях Тамбовской области</t>
  </si>
  <si>
    <t>Мероприятия федеральной целевой программы "Жилище" в рамках подпрограммы "Молодёжи - доступное жильё" муниципальной программы "Обеспечение доступным и комфортным жильём и коммунальными услугами граждан района" на 2014-2020 годы"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</si>
  <si>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</si>
  <si>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99 2 00 52240</t>
  </si>
  <si>
    <t xml:space="preserve">10 6 00 87130 </t>
  </si>
  <si>
    <t xml:space="preserve">03 </t>
  </si>
  <si>
    <t>99 2 00 N7830</t>
  </si>
  <si>
    <t>99 1 00 88130</t>
  </si>
  <si>
    <t>Создание условий для введения федерального государственного образовательного стандарта дошкольного образования</t>
  </si>
  <si>
    <t>01 1 02 86204</t>
  </si>
  <si>
    <t>Содержание зданий и сооружений муниципальных образовательных организаций</t>
  </si>
  <si>
    <t>01 3 01 86409</t>
  </si>
  <si>
    <t>Содержание зданий и сооружений муниципальных учреждений культуры</t>
  </si>
  <si>
    <t>04 4 01 86471</t>
  </si>
  <si>
    <t xml:space="preserve"> 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учреждений</t>
  </si>
  <si>
    <t>Бюджетные инвестиции на приобретение
объектов недвижимого имущества в государственную
(муниципальную) собственность</t>
  </si>
  <si>
    <t>Бюджетные инвестиции в объекты капитального
строительства государственной (муниципальной) собственности</t>
  </si>
  <si>
    <t>Уплата налогов, сборов и иных платежей</t>
  </si>
  <si>
    <t>Основное мероприятие «Снижение рисков и смягчение последствий чрезвычайных ситуаций природного и техногенного характера, обеспечение пожарной безопасности, безопасности на водных объектах и развитие единой дежурно-диспетчерской службы Мичуринского района в 2014-2020 годах</t>
  </si>
  <si>
    <t>Кассовый расход</t>
  </si>
  <si>
    <t>11 0 02 83410</t>
  </si>
  <si>
    <t>13 2 02 N7220</t>
  </si>
  <si>
    <t>10 6 00 N7910</t>
  </si>
  <si>
    <t>14 2 02 N6800</t>
  </si>
  <si>
    <t>04 1 03 N3540</t>
  </si>
  <si>
    <t>04 2 01 86 461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</si>
  <si>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</si>
  <si>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</si>
  <si>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Осуществление полномочий по организации отлова безнадзорных животных</t>
  </si>
  <si>
    <t>Бюджетные инвестиции в объекты капитального строительства государственной (муниципальной) собственности</t>
  </si>
  <si>
    <t>Осуществление отдельных государственных полномочий по организации транспортного обслуживания населения автомобильным транспортом по межмуниципальным маршрутам регулярных перевозок в пригородном сообщении</t>
  </si>
  <si>
    <t>Выполнение кадастровых и землеустроительных работ по уточнению описаний границ муниципальных образований</t>
  </si>
  <si>
    <t>Другие вопросы в области социальной политики</t>
  </si>
  <si>
    <t>Софинансирование муниципальных программ по поддержке социально ориентированных некоммерческих организаций</t>
  </si>
  <si>
    <t>Уплата прочих налогов, сборов и иных обязательных платежей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</si>
  <si>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</si>
  <si>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</si>
  <si>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</si>
  <si>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Реализация мероприятий по оказанию содействия добровольному переселению в Мичуринский район соотечественников, проживающих за рубежом в рамках подпрограммы "Ускоренная адаптация"</t>
  </si>
  <si>
    <t>Субсидии бюджетным учреждениям на финансовое обеспечение  муниципального задания на оказание (выполнение) муниципальных услуг (работ)</t>
  </si>
  <si>
    <t>Субсидии бюджетным учреждениям на иные цели</t>
  </si>
  <si>
    <t>Реализация мероприятий, направленных на улучшение жизни людей с ограниченными возможностями в рамках муниципальной программы "Доступная среда на 2014-2020 годы"</t>
  </si>
  <si>
    <t>Реализация мероприятий, направленных на создание условий для обеспечения профилактики правонарушений в рамках подпрограммы "Обеспечение общественного порядка и противодействие преступности в Мичуринском районе на 2014-2020 годы"</t>
  </si>
  <si>
    <t>Подпрограмма "Обеспечение общественного порядка"</t>
  </si>
  <si>
    <t>Реализация мероприятий, направленных на развитие муниципальной службы в рамках подпрограммы "Развитие муниципальной службы"</t>
  </si>
  <si>
    <t>Исполнение судебных актов</t>
  </si>
  <si>
    <t>Расходы на возмещение вреда по решениям судебных органов, включая уплату госпошлины в рамках непрограммных расходов</t>
  </si>
  <si>
    <t>Единовременные стимулирующие выплаты лучшим работникам муниципальных учреждений культуры</t>
  </si>
  <si>
    <t>Государственная поддержка муниципальных учреждений культуры в рамках подпрограммы "Наследие"</t>
  </si>
  <si>
    <t>Реализация мероприятий, направленных на развитие торговли и бытового обслуживания в рамках подпрограммы "Развитие торговли и бытового обслуживания"</t>
  </si>
  <si>
    <t>сумма</t>
  </si>
  <si>
    <t>тыс.руб.</t>
  </si>
  <si>
    <t>09 6 01 N1180</t>
  </si>
  <si>
    <t>к решению Мичуринского</t>
  </si>
  <si>
    <t>районного Совета народных депутатов</t>
  </si>
  <si>
    <t>Приложение 2</t>
  </si>
  <si>
    <t>Муниципальная программа "Оказание содействия добровольному переселению в Мичуринский район соотечественников, проживающих за рубежом, на 2013-2020 годы"</t>
  </si>
  <si>
    <t>Реализация мероприятий по строительству, реконструкции, ремонту, капитальному ремонту, содержанию автомобильных дорог общего пользования местного значения</t>
  </si>
  <si>
    <t>Ведомственная программа "Формирование и повышение эффективности управления муниципальной собственностью Мичуринского района на 2014-2016 годы"</t>
  </si>
  <si>
    <t>Реализация мероприятий, в рамках программы "Формирование и повышение эффективности управления муниципальной собственностью Мичуринского района на 2014-2016 годы"</t>
  </si>
  <si>
    <t>Реализация мероприятий, направленных на создание условий на улучшение условий труда, внедрение новых безопасных технологий производства" в рамках подпрограммы "Улучшение условий и охрана труда"</t>
  </si>
  <si>
    <t>Обеспечение деятельности (оказание услуг) МКУ Информационно-методический центр  в рамках реализации программы дополнительного образования</t>
  </si>
  <si>
    <t>от 16.06.2017 № 339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</si>
</sst>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0.0000000"/>
    <numFmt numFmtId="182" formatCode="0.00000000"/>
    <numFmt numFmtId="183" formatCode="#,##0.0"/>
    <numFmt numFmtId="184" formatCode="#,##0.000000"/>
    <numFmt numFmtId="185" formatCode="#,##0.0000000"/>
    <numFmt numFmtId="186" formatCode="#,##0.00000"/>
    <numFmt numFmtId="187" formatCode="#,##0.0000"/>
    <numFmt numFmtId="188" formatCode="#,##0.000"/>
    <numFmt numFmtId="189" formatCode="[$-FC19]d\ mmmm\ yyyy\ &quot;г.&quot;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183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 shrinkToFit="1"/>
    </xf>
    <xf numFmtId="49" fontId="7" fillId="0" borderId="10" xfId="0" applyNumberFormat="1" applyFont="1" applyFill="1" applyBorder="1" applyAlignment="1">
      <alignment horizontal="left" vertical="center" wrapText="1" shrinkToFit="1"/>
    </xf>
    <xf numFmtId="49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1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49" fontId="10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10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183" fontId="0" fillId="0" borderId="0" xfId="0" applyNumberFormat="1" applyFill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/>
    </xf>
    <xf numFmtId="0" fontId="65" fillId="0" borderId="0" xfId="0" applyFont="1" applyFill="1" applyAlignment="1">
      <alignment horizontal="left" vertical="center" wrapText="1"/>
    </xf>
    <xf numFmtId="191" fontId="0" fillId="0" borderId="0" xfId="0" applyNumberFormat="1" applyFill="1" applyAlignment="1">
      <alignment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191" fontId="67" fillId="0" borderId="0" xfId="60" applyNumberFormat="1" applyFont="1" applyFill="1" applyAlignment="1">
      <alignment horizontal="right"/>
    </xf>
    <xf numFmtId="0" fontId="20" fillId="0" borderId="0" xfId="0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left"/>
    </xf>
    <xf numFmtId="183" fontId="20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/>
    </xf>
    <xf numFmtId="183" fontId="20" fillId="0" borderId="0" xfId="0" applyNumberFormat="1" applyFont="1" applyFill="1" applyBorder="1" applyAlignment="1">
      <alignment horizontal="right"/>
    </xf>
    <xf numFmtId="191" fontId="67" fillId="0" borderId="10" xfId="60" applyNumberFormat="1" applyFont="1" applyFill="1" applyBorder="1" applyAlignment="1">
      <alignment horizontal="right"/>
    </xf>
    <xf numFmtId="183" fontId="14" fillId="0" borderId="10" xfId="0" applyNumberFormat="1" applyFont="1" applyFill="1" applyBorder="1" applyAlignment="1">
      <alignment horizontal="right"/>
    </xf>
    <xf numFmtId="191" fontId="14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83" fontId="18" fillId="0" borderId="10" xfId="0" applyNumberFormat="1" applyFont="1" applyFill="1" applyBorder="1" applyAlignment="1">
      <alignment horizontal="right"/>
    </xf>
    <xf numFmtId="191" fontId="18" fillId="0" borderId="10" xfId="0" applyNumberFormat="1" applyFont="1" applyFill="1" applyBorder="1" applyAlignment="1">
      <alignment horizontal="right"/>
    </xf>
    <xf numFmtId="1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83" fontId="20" fillId="0" borderId="10" xfId="0" applyNumberFormat="1" applyFont="1" applyFill="1" applyBorder="1" applyAlignment="1">
      <alignment horizontal="right"/>
    </xf>
    <xf numFmtId="191" fontId="20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191" fontId="9" fillId="0" borderId="10" xfId="60" applyNumberFormat="1" applyFont="1" applyFill="1" applyBorder="1" applyAlignment="1">
      <alignment horizontal="right"/>
    </xf>
    <xf numFmtId="191" fontId="68" fillId="0" borderId="10" xfId="60" applyNumberFormat="1" applyFont="1" applyFill="1" applyBorder="1" applyAlignment="1">
      <alignment horizontal="right"/>
    </xf>
    <xf numFmtId="49" fontId="67" fillId="0" borderId="10" xfId="0" applyNumberFormat="1" applyFont="1" applyFill="1" applyBorder="1" applyAlignment="1">
      <alignment horizontal="center"/>
    </xf>
    <xf numFmtId="183" fontId="9" fillId="0" borderId="10" xfId="0" applyNumberFormat="1" applyFont="1" applyFill="1" applyBorder="1" applyAlignment="1">
      <alignment horizontal="right"/>
    </xf>
    <xf numFmtId="0" fontId="43" fillId="0" borderId="0" xfId="0" applyFont="1" applyFill="1" applyAlignment="1">
      <alignment/>
    </xf>
    <xf numFmtId="191" fontId="9" fillId="0" borderId="10" xfId="0" applyNumberFormat="1" applyFont="1" applyFill="1" applyBorder="1" applyAlignment="1">
      <alignment horizontal="right"/>
    </xf>
    <xf numFmtId="1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191" fontId="67" fillId="0" borderId="10" xfId="6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191" fontId="70" fillId="0" borderId="10" xfId="6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49" fontId="20" fillId="0" borderId="0" xfId="0" applyNumberFormat="1" applyFont="1" applyFill="1" applyAlignment="1">
      <alignment horizontal="center"/>
    </xf>
    <xf numFmtId="49" fontId="68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183" fontId="20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172" fontId="66" fillId="0" borderId="0" xfId="0" applyNumberFormat="1" applyFont="1" applyFill="1" applyAlignment="1">
      <alignment/>
    </xf>
    <xf numFmtId="172" fontId="66" fillId="0" borderId="10" xfId="0" applyNumberFormat="1" applyFont="1" applyFill="1" applyBorder="1" applyAlignment="1">
      <alignment/>
    </xf>
    <xf numFmtId="172" fontId="14" fillId="0" borderId="10" xfId="0" applyNumberFormat="1" applyFont="1" applyFill="1" applyBorder="1" applyAlignment="1">
      <alignment horizontal="right"/>
    </xf>
    <xf numFmtId="172" fontId="43" fillId="0" borderId="10" xfId="0" applyNumberFormat="1" applyFont="1" applyFill="1" applyBorder="1" applyAlignment="1">
      <alignment/>
    </xf>
    <xf numFmtId="172" fontId="71" fillId="0" borderId="10" xfId="0" applyNumberFormat="1" applyFont="1" applyFill="1" applyBorder="1" applyAlignment="1">
      <alignment/>
    </xf>
    <xf numFmtId="172" fontId="67" fillId="0" borderId="10" xfId="60" applyNumberFormat="1" applyFont="1" applyFill="1" applyBorder="1" applyAlignment="1">
      <alignment horizontal="right"/>
    </xf>
    <xf numFmtId="172" fontId="69" fillId="0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7" fillId="0" borderId="0" xfId="0" applyFont="1" applyFill="1" applyAlignment="1">
      <alignment horizontal="right"/>
    </xf>
    <xf numFmtId="172" fontId="67" fillId="0" borderId="0" xfId="0" applyNumberFormat="1" applyFont="1" applyFill="1" applyAlignment="1">
      <alignment horizontal="right"/>
    </xf>
    <xf numFmtId="183" fontId="1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right"/>
    </xf>
    <xf numFmtId="0" fontId="72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172" fontId="67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1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53.57421875" style="37" customWidth="1"/>
    <col min="2" max="2" width="7.8515625" style="86" customWidth="1"/>
    <col min="3" max="3" width="6.421875" style="87" customWidth="1"/>
    <col min="4" max="4" width="6.140625" style="87" customWidth="1"/>
    <col min="5" max="5" width="18.00390625" style="88" customWidth="1"/>
    <col min="6" max="6" width="7.140625" style="89" customWidth="1"/>
    <col min="7" max="7" width="15.7109375" style="90" hidden="1" customWidth="1"/>
    <col min="8" max="9" width="9.140625" style="40" hidden="1" customWidth="1"/>
    <col min="10" max="10" width="20.57421875" style="41" hidden="1" customWidth="1"/>
    <col min="11" max="11" width="19.8515625" style="92" customWidth="1"/>
    <col min="12" max="12" width="10.7109375" style="27" bestFit="1" customWidth="1"/>
    <col min="13" max="13" width="9.28125" style="0" bestFit="1" customWidth="1"/>
  </cols>
  <sheetData>
    <row r="1" spans="1:11" ht="15.75">
      <c r="A1" s="106"/>
      <c r="B1" s="107"/>
      <c r="C1" s="107"/>
      <c r="D1" s="107"/>
      <c r="E1" s="107"/>
      <c r="F1" s="107"/>
      <c r="G1" s="107"/>
      <c r="H1" s="100"/>
      <c r="I1" s="100"/>
      <c r="K1" s="101" t="s">
        <v>594</v>
      </c>
    </row>
    <row r="2" spans="1:11" ht="15.75">
      <c r="A2" s="99"/>
      <c r="B2" s="99"/>
      <c r="C2" s="99"/>
      <c r="D2" s="99"/>
      <c r="E2" s="91"/>
      <c r="F2" s="109" t="s">
        <v>592</v>
      </c>
      <c r="G2" s="109"/>
      <c r="H2" s="109"/>
      <c r="I2" s="109"/>
      <c r="J2" s="109"/>
      <c r="K2" s="109"/>
    </row>
    <row r="3" spans="1:17" ht="15.75">
      <c r="A3" s="99"/>
      <c r="B3" s="99"/>
      <c r="C3" s="99"/>
      <c r="D3" s="99"/>
      <c r="E3" s="108" t="s">
        <v>593</v>
      </c>
      <c r="F3" s="108"/>
      <c r="G3" s="108"/>
      <c r="H3" s="108"/>
      <c r="I3" s="108"/>
      <c r="J3" s="108"/>
      <c r="K3" s="108"/>
      <c r="L3" s="99"/>
      <c r="M3" s="99"/>
      <c r="N3" s="99"/>
      <c r="O3" s="99"/>
      <c r="P3" s="99"/>
      <c r="Q3" s="99"/>
    </row>
    <row r="4" spans="1:11" ht="15.75">
      <c r="A4" s="99"/>
      <c r="B4" s="99"/>
      <c r="C4" s="108" t="s">
        <v>601</v>
      </c>
      <c r="D4" s="108"/>
      <c r="E4" s="108"/>
      <c r="F4" s="108"/>
      <c r="G4" s="108"/>
      <c r="H4" s="108"/>
      <c r="I4" s="108"/>
      <c r="J4" s="108"/>
      <c r="K4" s="108"/>
    </row>
    <row r="5" spans="1:7" ht="15.75">
      <c r="A5" s="28"/>
      <c r="B5" s="42"/>
      <c r="C5" s="43"/>
      <c r="D5" s="43"/>
      <c r="E5" s="43"/>
      <c r="F5" s="44"/>
      <c r="G5" s="45"/>
    </row>
    <row r="6" spans="1:11" ht="15.75">
      <c r="A6" s="110" t="s">
        <v>96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5.75">
      <c r="A7" s="110" t="s">
        <v>466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15.75">
      <c r="A8" s="28"/>
      <c r="B8" s="42"/>
      <c r="C8" s="43"/>
      <c r="D8" s="43"/>
      <c r="E8" s="43"/>
      <c r="F8" s="46"/>
      <c r="G8" s="47" t="s">
        <v>97</v>
      </c>
      <c r="K8" s="92" t="s">
        <v>590</v>
      </c>
    </row>
    <row r="9" spans="1:11" ht="15" customHeight="1">
      <c r="A9" s="103" t="s">
        <v>0</v>
      </c>
      <c r="B9" s="105" t="s">
        <v>1</v>
      </c>
      <c r="C9" s="104" t="s">
        <v>2</v>
      </c>
      <c r="D9" s="104" t="s">
        <v>3</v>
      </c>
      <c r="E9" s="104" t="s">
        <v>4</v>
      </c>
      <c r="F9" s="105" t="s">
        <v>5</v>
      </c>
      <c r="G9" s="102" t="s">
        <v>6</v>
      </c>
      <c r="J9" s="48"/>
      <c r="K9" s="93"/>
    </row>
    <row r="10" spans="1:11" ht="15" customHeight="1">
      <c r="A10" s="103"/>
      <c r="B10" s="105"/>
      <c r="C10" s="104"/>
      <c r="D10" s="104"/>
      <c r="E10" s="104"/>
      <c r="F10" s="105"/>
      <c r="G10" s="102"/>
      <c r="J10" s="48" t="s">
        <v>558</v>
      </c>
      <c r="K10" s="93" t="s">
        <v>589</v>
      </c>
    </row>
    <row r="11" spans="1:13" ht="15.75">
      <c r="A11" s="1" t="s">
        <v>42</v>
      </c>
      <c r="B11" s="39"/>
      <c r="C11" s="38"/>
      <c r="D11" s="38"/>
      <c r="E11" s="38"/>
      <c r="F11" s="39"/>
      <c r="G11" s="49">
        <f>G12+G46+G372+G823</f>
        <v>554787.0314</v>
      </c>
      <c r="J11" s="50">
        <f>J12+J46+J372+J823</f>
        <v>578312025.49</v>
      </c>
      <c r="K11" s="94">
        <f>K12+K46+K372+K823</f>
        <v>578312.02549</v>
      </c>
      <c r="M11" s="3"/>
    </row>
    <row r="12" spans="1:12" ht="33">
      <c r="A12" s="4" t="s">
        <v>7</v>
      </c>
      <c r="B12" s="51">
        <v>801</v>
      </c>
      <c r="C12" s="52"/>
      <c r="D12" s="52"/>
      <c r="E12" s="52"/>
      <c r="F12" s="53"/>
      <c r="G12" s="49">
        <f>G13</f>
        <v>3793.8999999999996</v>
      </c>
      <c r="J12" s="50">
        <f>J13</f>
        <v>3778800.24</v>
      </c>
      <c r="K12" s="93">
        <f>J12/1000</f>
        <v>3778.80024</v>
      </c>
      <c r="L12" s="29"/>
    </row>
    <row r="13" spans="1:11" ht="15.75">
      <c r="A13" s="5" t="s">
        <v>8</v>
      </c>
      <c r="B13" s="51">
        <v>801</v>
      </c>
      <c r="C13" s="52" t="s">
        <v>9</v>
      </c>
      <c r="D13" s="52" t="s">
        <v>10</v>
      </c>
      <c r="E13" s="52" t="s">
        <v>11</v>
      </c>
      <c r="F13" s="53"/>
      <c r="G13" s="49">
        <f>G14+G38</f>
        <v>3793.8999999999996</v>
      </c>
      <c r="J13" s="50">
        <f>J14+J38</f>
        <v>3778800.24</v>
      </c>
      <c r="K13" s="93">
        <f aca="true" t="shared" si="0" ref="K13:K80">J13/1000</f>
        <v>3778.80024</v>
      </c>
    </row>
    <row r="14" spans="1:11" ht="54">
      <c r="A14" s="6" t="s">
        <v>12</v>
      </c>
      <c r="B14" s="54">
        <v>801</v>
      </c>
      <c r="C14" s="55" t="s">
        <v>9</v>
      </c>
      <c r="D14" s="55" t="s">
        <v>13</v>
      </c>
      <c r="E14" s="55" t="s">
        <v>11</v>
      </c>
      <c r="F14" s="56"/>
      <c r="G14" s="57">
        <f>G16+G30</f>
        <v>3647.8999999999996</v>
      </c>
      <c r="J14" s="58">
        <f>J16+J30</f>
        <v>3576315.14</v>
      </c>
      <c r="K14" s="93">
        <f t="shared" si="0"/>
        <v>3576.31514</v>
      </c>
    </row>
    <row r="15" spans="1:11" ht="15.75">
      <c r="A15" s="7" t="s">
        <v>26</v>
      </c>
      <c r="B15" s="59" t="s">
        <v>27</v>
      </c>
      <c r="C15" s="60" t="s">
        <v>9</v>
      </c>
      <c r="D15" s="60" t="s">
        <v>13</v>
      </c>
      <c r="E15" s="60" t="s">
        <v>134</v>
      </c>
      <c r="F15" s="53"/>
      <c r="G15" s="61">
        <f>G16</f>
        <v>3331.7</v>
      </c>
      <c r="J15" s="62">
        <f>J16</f>
        <v>3323493.95</v>
      </c>
      <c r="K15" s="93">
        <f t="shared" si="0"/>
        <v>3323.49395</v>
      </c>
    </row>
    <row r="16" spans="1:11" ht="25.5">
      <c r="A16" s="8" t="s">
        <v>14</v>
      </c>
      <c r="B16" s="53">
        <v>801</v>
      </c>
      <c r="C16" s="63" t="s">
        <v>9</v>
      </c>
      <c r="D16" s="63" t="s">
        <v>13</v>
      </c>
      <c r="E16" s="63" t="s">
        <v>135</v>
      </c>
      <c r="F16" s="53"/>
      <c r="G16" s="61">
        <f>G17+G22</f>
        <v>3331.7</v>
      </c>
      <c r="J16" s="62">
        <f>J17+J22</f>
        <v>3323493.95</v>
      </c>
      <c r="K16" s="93">
        <f t="shared" si="0"/>
        <v>3323.49395</v>
      </c>
    </row>
    <row r="17" spans="1:11" ht="25.5">
      <c r="A17" s="8" t="s">
        <v>122</v>
      </c>
      <c r="B17" s="53">
        <v>801</v>
      </c>
      <c r="C17" s="63" t="s">
        <v>9</v>
      </c>
      <c r="D17" s="63" t="s">
        <v>13</v>
      </c>
      <c r="E17" s="63" t="s">
        <v>136</v>
      </c>
      <c r="F17" s="53"/>
      <c r="G17" s="61">
        <f>G18</f>
        <v>1142.7</v>
      </c>
      <c r="J17" s="62">
        <f>J18</f>
        <v>1161835.1400000001</v>
      </c>
      <c r="K17" s="93">
        <f t="shared" si="0"/>
        <v>1161.8351400000001</v>
      </c>
    </row>
    <row r="18" spans="1:11" ht="25.5">
      <c r="A18" s="7" t="s">
        <v>15</v>
      </c>
      <c r="B18" s="53">
        <v>801</v>
      </c>
      <c r="C18" s="63" t="s">
        <v>9</v>
      </c>
      <c r="D18" s="63" t="s">
        <v>13</v>
      </c>
      <c r="E18" s="63" t="s">
        <v>136</v>
      </c>
      <c r="F18" s="53">
        <v>120</v>
      </c>
      <c r="G18" s="61">
        <f>G19+G20+G21</f>
        <v>1142.7</v>
      </c>
      <c r="J18" s="62">
        <f>J19+J20+J21</f>
        <v>1161835.1400000001</v>
      </c>
      <c r="K18" s="93">
        <f t="shared" si="0"/>
        <v>1161.8351400000001</v>
      </c>
    </row>
    <row r="19" spans="1:11" ht="18.75" customHeight="1">
      <c r="A19" s="7" t="s">
        <v>138</v>
      </c>
      <c r="B19" s="53">
        <v>801</v>
      </c>
      <c r="C19" s="63" t="s">
        <v>9</v>
      </c>
      <c r="D19" s="63" t="s">
        <v>13</v>
      </c>
      <c r="E19" s="63" t="s">
        <v>136</v>
      </c>
      <c r="F19" s="53">
        <v>121</v>
      </c>
      <c r="G19" s="61">
        <v>740.8</v>
      </c>
      <c r="J19" s="48">
        <v>740975</v>
      </c>
      <c r="K19" s="93">
        <f t="shared" si="0"/>
        <v>740.975</v>
      </c>
    </row>
    <row r="20" spans="1:11" ht="38.25">
      <c r="A20" s="7" t="s">
        <v>139</v>
      </c>
      <c r="B20" s="53">
        <v>801</v>
      </c>
      <c r="C20" s="63" t="s">
        <v>9</v>
      </c>
      <c r="D20" s="63" t="s">
        <v>13</v>
      </c>
      <c r="E20" s="63" t="s">
        <v>136</v>
      </c>
      <c r="F20" s="53">
        <v>122</v>
      </c>
      <c r="G20" s="61">
        <f>118.8+59.4</f>
        <v>178.2</v>
      </c>
      <c r="J20" s="48">
        <v>182880</v>
      </c>
      <c r="K20" s="93">
        <f t="shared" si="0"/>
        <v>182.88</v>
      </c>
    </row>
    <row r="21" spans="1:11" ht="51">
      <c r="A21" s="7" t="s">
        <v>140</v>
      </c>
      <c r="B21" s="53">
        <v>801</v>
      </c>
      <c r="C21" s="63" t="s">
        <v>9</v>
      </c>
      <c r="D21" s="63" t="s">
        <v>13</v>
      </c>
      <c r="E21" s="63" t="s">
        <v>136</v>
      </c>
      <c r="F21" s="53">
        <v>129</v>
      </c>
      <c r="G21" s="61">
        <v>223.7</v>
      </c>
      <c r="J21" s="48">
        <v>237980.14</v>
      </c>
      <c r="K21" s="93">
        <f t="shared" si="0"/>
        <v>237.98014</v>
      </c>
    </row>
    <row r="22" spans="1:11" ht="15.75">
      <c r="A22" s="8" t="s">
        <v>128</v>
      </c>
      <c r="B22" s="53">
        <v>801</v>
      </c>
      <c r="C22" s="63" t="s">
        <v>9</v>
      </c>
      <c r="D22" s="63" t="s">
        <v>13</v>
      </c>
      <c r="E22" s="63" t="s">
        <v>137</v>
      </c>
      <c r="F22" s="53"/>
      <c r="G22" s="61">
        <f>G23+G27</f>
        <v>2189</v>
      </c>
      <c r="J22" s="62">
        <f>J23+J27</f>
        <v>2161658.81</v>
      </c>
      <c r="K22" s="93">
        <f t="shared" si="0"/>
        <v>2161.65881</v>
      </c>
    </row>
    <row r="23" spans="1:11" ht="25.5">
      <c r="A23" s="7" t="s">
        <v>15</v>
      </c>
      <c r="B23" s="53">
        <v>801</v>
      </c>
      <c r="C23" s="63" t="s">
        <v>9</v>
      </c>
      <c r="D23" s="63" t="s">
        <v>13</v>
      </c>
      <c r="E23" s="63" t="s">
        <v>137</v>
      </c>
      <c r="F23" s="53">
        <v>120</v>
      </c>
      <c r="G23" s="61">
        <f>G24+G25+G26</f>
        <v>2124.5</v>
      </c>
      <c r="J23" s="62">
        <f>J24+J25+J26</f>
        <v>2100029.81</v>
      </c>
      <c r="K23" s="93">
        <f t="shared" si="0"/>
        <v>2100.02981</v>
      </c>
    </row>
    <row r="24" spans="1:11" ht="15.75" customHeight="1">
      <c r="A24" s="7" t="s">
        <v>138</v>
      </c>
      <c r="B24" s="53">
        <v>801</v>
      </c>
      <c r="C24" s="63" t="s">
        <v>9</v>
      </c>
      <c r="D24" s="63" t="s">
        <v>13</v>
      </c>
      <c r="E24" s="63" t="s">
        <v>137</v>
      </c>
      <c r="F24" s="53">
        <v>121</v>
      </c>
      <c r="G24" s="61">
        <v>1436</v>
      </c>
      <c r="J24" s="48">
        <v>1405721</v>
      </c>
      <c r="K24" s="93">
        <f t="shared" si="0"/>
        <v>1405.721</v>
      </c>
    </row>
    <row r="25" spans="1:11" ht="38.25">
      <c r="A25" s="7" t="s">
        <v>139</v>
      </c>
      <c r="B25" s="53">
        <v>801</v>
      </c>
      <c r="C25" s="63" t="s">
        <v>9</v>
      </c>
      <c r="D25" s="63" t="s">
        <v>13</v>
      </c>
      <c r="E25" s="63" t="s">
        <v>137</v>
      </c>
      <c r="F25" s="53">
        <v>122</v>
      </c>
      <c r="G25" s="61">
        <f>170.3+85.2</f>
        <v>255.5</v>
      </c>
      <c r="J25" s="48">
        <v>255468</v>
      </c>
      <c r="K25" s="93">
        <f t="shared" si="0"/>
        <v>255.468</v>
      </c>
    </row>
    <row r="26" spans="1:11" ht="51">
      <c r="A26" s="7" t="s">
        <v>140</v>
      </c>
      <c r="B26" s="53">
        <v>801</v>
      </c>
      <c r="C26" s="63" t="s">
        <v>9</v>
      </c>
      <c r="D26" s="63" t="s">
        <v>13</v>
      </c>
      <c r="E26" s="63" t="s">
        <v>137</v>
      </c>
      <c r="F26" s="53">
        <v>129</v>
      </c>
      <c r="G26" s="61">
        <v>433</v>
      </c>
      <c r="J26" s="48">
        <v>438840.81</v>
      </c>
      <c r="K26" s="93">
        <f t="shared" si="0"/>
        <v>438.84081</v>
      </c>
    </row>
    <row r="27" spans="1:11" ht="25.5">
      <c r="A27" s="7" t="s">
        <v>16</v>
      </c>
      <c r="B27" s="53">
        <v>801</v>
      </c>
      <c r="C27" s="63" t="s">
        <v>9</v>
      </c>
      <c r="D27" s="63" t="s">
        <v>13</v>
      </c>
      <c r="E27" s="63" t="s">
        <v>137</v>
      </c>
      <c r="F27" s="53">
        <v>240</v>
      </c>
      <c r="G27" s="61">
        <f>G28+G29</f>
        <v>64.5</v>
      </c>
      <c r="J27" s="62">
        <f>J28+J29</f>
        <v>61629</v>
      </c>
      <c r="K27" s="93">
        <f t="shared" si="0"/>
        <v>61.629</v>
      </c>
    </row>
    <row r="28" spans="1:11" ht="25.5">
      <c r="A28" s="7" t="s">
        <v>17</v>
      </c>
      <c r="B28" s="53">
        <v>801</v>
      </c>
      <c r="C28" s="63" t="s">
        <v>9</v>
      </c>
      <c r="D28" s="63" t="s">
        <v>13</v>
      </c>
      <c r="E28" s="63" t="s">
        <v>137</v>
      </c>
      <c r="F28" s="53">
        <v>242</v>
      </c>
      <c r="G28" s="61">
        <f>60+5+3.5-60</f>
        <v>8.5</v>
      </c>
      <c r="J28" s="48">
        <v>12889</v>
      </c>
      <c r="K28" s="93">
        <f t="shared" si="0"/>
        <v>12.889</v>
      </c>
    </row>
    <row r="29" spans="1:11" ht="25.5">
      <c r="A29" s="7" t="s">
        <v>18</v>
      </c>
      <c r="B29" s="53">
        <v>801</v>
      </c>
      <c r="C29" s="63" t="s">
        <v>9</v>
      </c>
      <c r="D29" s="63" t="s">
        <v>13</v>
      </c>
      <c r="E29" s="63" t="s">
        <v>137</v>
      </c>
      <c r="F29" s="53">
        <v>244</v>
      </c>
      <c r="G29" s="61">
        <f>50+6</f>
        <v>56</v>
      </c>
      <c r="J29" s="48">
        <v>48740</v>
      </c>
      <c r="K29" s="93">
        <f t="shared" si="0"/>
        <v>48.74</v>
      </c>
    </row>
    <row r="30" spans="1:11" ht="25.5">
      <c r="A30" s="8" t="s">
        <v>76</v>
      </c>
      <c r="B30" s="53">
        <v>801</v>
      </c>
      <c r="C30" s="63" t="s">
        <v>9</v>
      </c>
      <c r="D30" s="63" t="s">
        <v>13</v>
      </c>
      <c r="E30" s="63" t="s">
        <v>329</v>
      </c>
      <c r="F30" s="53"/>
      <c r="G30" s="61">
        <f>G31</f>
        <v>316.20000000000005</v>
      </c>
      <c r="J30" s="62">
        <f>J31</f>
        <v>252821.19</v>
      </c>
      <c r="K30" s="93">
        <f t="shared" si="0"/>
        <v>252.82119</v>
      </c>
    </row>
    <row r="31" spans="1:11" ht="15.75">
      <c r="A31" s="8" t="s">
        <v>78</v>
      </c>
      <c r="B31" s="53">
        <v>801</v>
      </c>
      <c r="C31" s="63" t="s">
        <v>9</v>
      </c>
      <c r="D31" s="63" t="s">
        <v>13</v>
      </c>
      <c r="E31" s="63" t="s">
        <v>330</v>
      </c>
      <c r="F31" s="53"/>
      <c r="G31" s="61">
        <f>G36+G37+G34</f>
        <v>316.20000000000005</v>
      </c>
      <c r="J31" s="62">
        <f>J36+J37+J34</f>
        <v>252821.19</v>
      </c>
      <c r="K31" s="93">
        <f t="shared" si="0"/>
        <v>252.82119</v>
      </c>
    </row>
    <row r="32" spans="1:11" ht="25.5">
      <c r="A32" s="8" t="s">
        <v>333</v>
      </c>
      <c r="B32" s="53">
        <v>801</v>
      </c>
      <c r="C32" s="63" t="s">
        <v>9</v>
      </c>
      <c r="D32" s="63" t="s">
        <v>13</v>
      </c>
      <c r="E32" s="63" t="s">
        <v>331</v>
      </c>
      <c r="F32" s="53"/>
      <c r="G32" s="61">
        <f>G33</f>
        <v>316.20000000000005</v>
      </c>
      <c r="J32" s="62">
        <f>J33</f>
        <v>252821.19</v>
      </c>
      <c r="K32" s="93">
        <f t="shared" si="0"/>
        <v>252.82119</v>
      </c>
    </row>
    <row r="33" spans="1:11" ht="25.5">
      <c r="A33" s="7" t="s">
        <v>467</v>
      </c>
      <c r="B33" s="53">
        <v>801</v>
      </c>
      <c r="C33" s="63" t="s">
        <v>9</v>
      </c>
      <c r="D33" s="63" t="s">
        <v>13</v>
      </c>
      <c r="E33" s="63" t="s">
        <v>414</v>
      </c>
      <c r="F33" s="53"/>
      <c r="G33" s="61">
        <f>G34+G35</f>
        <v>316.20000000000005</v>
      </c>
      <c r="J33" s="62">
        <f>J34+J35</f>
        <v>252821.19</v>
      </c>
      <c r="K33" s="93">
        <f t="shared" si="0"/>
        <v>252.82119</v>
      </c>
    </row>
    <row r="34" spans="1:11" ht="51">
      <c r="A34" s="8" t="s">
        <v>141</v>
      </c>
      <c r="B34" s="53">
        <v>801</v>
      </c>
      <c r="C34" s="63" t="s">
        <v>9</v>
      </c>
      <c r="D34" s="63" t="s">
        <v>13</v>
      </c>
      <c r="E34" s="63" t="s">
        <v>414</v>
      </c>
      <c r="F34" s="53">
        <v>123</v>
      </c>
      <c r="G34" s="61">
        <v>115.4</v>
      </c>
      <c r="J34" s="48">
        <v>115200</v>
      </c>
      <c r="K34" s="93">
        <f t="shared" si="0"/>
        <v>115.2</v>
      </c>
    </row>
    <row r="35" spans="1:11" ht="25.5">
      <c r="A35" s="7" t="s">
        <v>16</v>
      </c>
      <c r="B35" s="53">
        <v>801</v>
      </c>
      <c r="C35" s="63" t="s">
        <v>9</v>
      </c>
      <c r="D35" s="63" t="s">
        <v>13</v>
      </c>
      <c r="E35" s="63" t="s">
        <v>414</v>
      </c>
      <c r="F35" s="53">
        <v>240</v>
      </c>
      <c r="G35" s="61">
        <f>G36+G37</f>
        <v>200.8</v>
      </c>
      <c r="J35" s="62">
        <f>J36+J37</f>
        <v>137621.19</v>
      </c>
      <c r="K35" s="93">
        <f t="shared" si="0"/>
        <v>137.62119</v>
      </c>
    </row>
    <row r="36" spans="1:11" ht="25.5">
      <c r="A36" s="7" t="s">
        <v>17</v>
      </c>
      <c r="B36" s="53">
        <v>801</v>
      </c>
      <c r="C36" s="63" t="s">
        <v>9</v>
      </c>
      <c r="D36" s="63" t="s">
        <v>13</v>
      </c>
      <c r="E36" s="63" t="s">
        <v>414</v>
      </c>
      <c r="F36" s="53">
        <v>242</v>
      </c>
      <c r="G36" s="61">
        <v>130.8</v>
      </c>
      <c r="J36" s="48">
        <v>122878.53</v>
      </c>
      <c r="K36" s="93">
        <f t="shared" si="0"/>
        <v>122.87853</v>
      </c>
    </row>
    <row r="37" spans="1:11" ht="25.5">
      <c r="A37" s="7" t="s">
        <v>18</v>
      </c>
      <c r="B37" s="53">
        <v>801</v>
      </c>
      <c r="C37" s="63" t="s">
        <v>9</v>
      </c>
      <c r="D37" s="63" t="s">
        <v>13</v>
      </c>
      <c r="E37" s="63" t="s">
        <v>414</v>
      </c>
      <c r="F37" s="53">
        <v>244</v>
      </c>
      <c r="G37" s="61">
        <f>10+60</f>
        <v>70</v>
      </c>
      <c r="J37" s="48">
        <v>14742.66</v>
      </c>
      <c r="K37" s="93">
        <f t="shared" si="0"/>
        <v>14.742659999999999</v>
      </c>
    </row>
    <row r="38" spans="1:11" ht="15.75">
      <c r="A38" s="9" t="s">
        <v>31</v>
      </c>
      <c r="B38" s="56">
        <v>801</v>
      </c>
      <c r="C38" s="64" t="s">
        <v>9</v>
      </c>
      <c r="D38" s="64" t="s">
        <v>19</v>
      </c>
      <c r="E38" s="64"/>
      <c r="F38" s="56"/>
      <c r="G38" s="57">
        <f>G43</f>
        <v>146</v>
      </c>
      <c r="J38" s="48">
        <f>J39+J43</f>
        <v>202485.1</v>
      </c>
      <c r="K38" s="93">
        <f t="shared" si="0"/>
        <v>202.48510000000002</v>
      </c>
    </row>
    <row r="39" spans="1:11" ht="25.5">
      <c r="A39" s="8" t="s">
        <v>76</v>
      </c>
      <c r="B39" s="56">
        <v>801</v>
      </c>
      <c r="C39" s="64" t="s">
        <v>9</v>
      </c>
      <c r="D39" s="64" t="s">
        <v>19</v>
      </c>
      <c r="E39" s="63" t="s">
        <v>414</v>
      </c>
      <c r="F39" s="56"/>
      <c r="G39" s="57"/>
      <c r="J39" s="48">
        <f>J40</f>
        <v>99931.1</v>
      </c>
      <c r="K39" s="93">
        <f t="shared" si="0"/>
        <v>99.9311</v>
      </c>
    </row>
    <row r="40" spans="1:11" ht="25.5">
      <c r="A40" s="7" t="s">
        <v>15</v>
      </c>
      <c r="B40" s="56">
        <v>801</v>
      </c>
      <c r="C40" s="64" t="s">
        <v>9</v>
      </c>
      <c r="D40" s="64" t="s">
        <v>19</v>
      </c>
      <c r="E40" s="63" t="s">
        <v>414</v>
      </c>
      <c r="F40" s="53">
        <v>120</v>
      </c>
      <c r="G40" s="57"/>
      <c r="J40" s="48">
        <f>J41+J42</f>
        <v>99931.1</v>
      </c>
      <c r="K40" s="93">
        <f t="shared" si="0"/>
        <v>99.9311</v>
      </c>
    </row>
    <row r="41" spans="1:11" ht="25.5">
      <c r="A41" s="7" t="s">
        <v>138</v>
      </c>
      <c r="B41" s="56">
        <v>801</v>
      </c>
      <c r="C41" s="64" t="s">
        <v>9</v>
      </c>
      <c r="D41" s="64" t="s">
        <v>19</v>
      </c>
      <c r="E41" s="63" t="s">
        <v>414</v>
      </c>
      <c r="F41" s="53">
        <v>121</v>
      </c>
      <c r="G41" s="57"/>
      <c r="J41" s="48">
        <v>76752</v>
      </c>
      <c r="K41" s="93">
        <f t="shared" si="0"/>
        <v>76.752</v>
      </c>
    </row>
    <row r="42" spans="1:11" ht="51">
      <c r="A42" s="7" t="s">
        <v>140</v>
      </c>
      <c r="B42" s="56">
        <v>801</v>
      </c>
      <c r="C42" s="64" t="s">
        <v>9</v>
      </c>
      <c r="D42" s="64" t="s">
        <v>19</v>
      </c>
      <c r="E42" s="63" t="s">
        <v>414</v>
      </c>
      <c r="F42" s="53">
        <v>129</v>
      </c>
      <c r="G42" s="57"/>
      <c r="J42" s="48">
        <v>23179.1</v>
      </c>
      <c r="K42" s="93">
        <f t="shared" si="0"/>
        <v>23.1791</v>
      </c>
    </row>
    <row r="43" spans="1:11" ht="15.75">
      <c r="A43" s="7" t="s">
        <v>93</v>
      </c>
      <c r="B43" s="53">
        <v>801</v>
      </c>
      <c r="C43" s="63" t="s">
        <v>9</v>
      </c>
      <c r="D43" s="63" t="s">
        <v>19</v>
      </c>
      <c r="E43" s="63" t="s">
        <v>142</v>
      </c>
      <c r="F43" s="53"/>
      <c r="G43" s="61">
        <f>G44+G45</f>
        <v>146</v>
      </c>
      <c r="J43" s="62">
        <f>J44+J45</f>
        <v>102554</v>
      </c>
      <c r="K43" s="93">
        <f t="shared" si="0"/>
        <v>102.554</v>
      </c>
    </row>
    <row r="44" spans="1:11" ht="25.5">
      <c r="A44" s="8" t="s">
        <v>106</v>
      </c>
      <c r="B44" s="53">
        <v>801</v>
      </c>
      <c r="C44" s="63" t="s">
        <v>9</v>
      </c>
      <c r="D44" s="63" t="s">
        <v>19</v>
      </c>
      <c r="E44" s="63" t="s">
        <v>142</v>
      </c>
      <c r="F44" s="53">
        <v>330</v>
      </c>
      <c r="G44" s="61">
        <v>55.2</v>
      </c>
      <c r="J44" s="48">
        <v>47382</v>
      </c>
      <c r="K44" s="93">
        <f t="shared" si="0"/>
        <v>47.382</v>
      </c>
    </row>
    <row r="45" spans="1:11" ht="15.75">
      <c r="A45" s="8" t="s">
        <v>107</v>
      </c>
      <c r="B45" s="53">
        <v>801</v>
      </c>
      <c r="C45" s="63" t="s">
        <v>9</v>
      </c>
      <c r="D45" s="63" t="s">
        <v>19</v>
      </c>
      <c r="E45" s="63" t="s">
        <v>142</v>
      </c>
      <c r="F45" s="53">
        <v>360</v>
      </c>
      <c r="G45" s="61">
        <v>90.8</v>
      </c>
      <c r="J45" s="48">
        <v>55172</v>
      </c>
      <c r="K45" s="93">
        <f t="shared" si="0"/>
        <v>55.172</v>
      </c>
    </row>
    <row r="46" spans="1:11" ht="33">
      <c r="A46" s="4" t="s">
        <v>20</v>
      </c>
      <c r="B46" s="51" t="s">
        <v>21</v>
      </c>
      <c r="C46" s="52"/>
      <c r="D46" s="52"/>
      <c r="E46" s="52" t="s">
        <v>11</v>
      </c>
      <c r="F46" s="51" t="s">
        <v>11</v>
      </c>
      <c r="G46" s="49">
        <f>G47+G206+G221+G278+G296+G312+G363+G308</f>
        <v>172438.63140000004</v>
      </c>
      <c r="J46" s="50">
        <f>J47+J206+J221+J278+J296+J312+J363+J308</f>
        <v>189875138.42</v>
      </c>
      <c r="K46" s="93">
        <f t="shared" si="0"/>
        <v>189875.13841999997</v>
      </c>
    </row>
    <row r="47" spans="1:12" ht="15.75">
      <c r="A47" s="5" t="s">
        <v>8</v>
      </c>
      <c r="B47" s="51" t="s">
        <v>21</v>
      </c>
      <c r="C47" s="52" t="s">
        <v>9</v>
      </c>
      <c r="D47" s="52" t="s">
        <v>10</v>
      </c>
      <c r="E47" s="52"/>
      <c r="F47" s="51" t="s">
        <v>11</v>
      </c>
      <c r="G47" s="49">
        <f>G48+G56+G73+G79</f>
        <v>40966</v>
      </c>
      <c r="J47" s="50">
        <f>J48+J56+J73+J79</f>
        <v>36572229.91</v>
      </c>
      <c r="K47" s="93">
        <f t="shared" si="0"/>
        <v>36572.229909999995</v>
      </c>
      <c r="L47" s="29"/>
    </row>
    <row r="48" spans="1:11" ht="40.5">
      <c r="A48" s="6" t="s">
        <v>22</v>
      </c>
      <c r="B48" s="54" t="s">
        <v>21</v>
      </c>
      <c r="C48" s="55" t="s">
        <v>9</v>
      </c>
      <c r="D48" s="55" t="s">
        <v>23</v>
      </c>
      <c r="E48" s="55"/>
      <c r="F48" s="54"/>
      <c r="G48" s="57">
        <f>G49</f>
        <v>1222.6</v>
      </c>
      <c r="J48" s="58">
        <f>J49</f>
        <v>1260300.37</v>
      </c>
      <c r="K48" s="93">
        <f t="shared" si="0"/>
        <v>1260.3003700000002</v>
      </c>
    </row>
    <row r="49" spans="1:11" ht="15.75">
      <c r="A49" s="7" t="s">
        <v>26</v>
      </c>
      <c r="B49" s="59" t="s">
        <v>21</v>
      </c>
      <c r="C49" s="60" t="s">
        <v>9</v>
      </c>
      <c r="D49" s="60" t="s">
        <v>23</v>
      </c>
      <c r="E49" s="60" t="s">
        <v>134</v>
      </c>
      <c r="F49" s="59"/>
      <c r="G49" s="61">
        <f>G50</f>
        <v>1222.6</v>
      </c>
      <c r="J49" s="62">
        <f>J50</f>
        <v>1260300.37</v>
      </c>
      <c r="K49" s="93">
        <f t="shared" si="0"/>
        <v>1260.3003700000002</v>
      </c>
    </row>
    <row r="50" spans="1:11" ht="25.5">
      <c r="A50" s="8" t="s">
        <v>24</v>
      </c>
      <c r="B50" s="53">
        <v>802</v>
      </c>
      <c r="C50" s="63" t="s">
        <v>9</v>
      </c>
      <c r="D50" s="63" t="s">
        <v>23</v>
      </c>
      <c r="E50" s="63" t="s">
        <v>143</v>
      </c>
      <c r="F50" s="53"/>
      <c r="G50" s="61">
        <f>G51</f>
        <v>1222.6</v>
      </c>
      <c r="J50" s="62">
        <f>J51</f>
        <v>1260300.37</v>
      </c>
      <c r="K50" s="93">
        <f t="shared" si="0"/>
        <v>1260.3003700000002</v>
      </c>
    </row>
    <row r="51" spans="1:11" ht="15.75">
      <c r="A51" s="8" t="s">
        <v>25</v>
      </c>
      <c r="B51" s="53">
        <v>802</v>
      </c>
      <c r="C51" s="63" t="s">
        <v>9</v>
      </c>
      <c r="D51" s="63" t="s">
        <v>23</v>
      </c>
      <c r="E51" s="63" t="s">
        <v>144</v>
      </c>
      <c r="F51" s="53"/>
      <c r="G51" s="61">
        <f>G52</f>
        <v>1222.6</v>
      </c>
      <c r="J51" s="62">
        <f>J52</f>
        <v>1260300.37</v>
      </c>
      <c r="K51" s="93">
        <f t="shared" si="0"/>
        <v>1260.3003700000002</v>
      </c>
    </row>
    <row r="52" spans="1:11" ht="25.5">
      <c r="A52" s="7" t="s">
        <v>15</v>
      </c>
      <c r="B52" s="53">
        <v>802</v>
      </c>
      <c r="C52" s="63" t="s">
        <v>9</v>
      </c>
      <c r="D52" s="63" t="s">
        <v>23</v>
      </c>
      <c r="E52" s="63" t="s">
        <v>144</v>
      </c>
      <c r="F52" s="53">
        <v>120</v>
      </c>
      <c r="G52" s="61">
        <f>G53+G54+G55</f>
        <v>1222.6</v>
      </c>
      <c r="J52" s="62">
        <f>J53+J54+J55</f>
        <v>1260300.37</v>
      </c>
      <c r="K52" s="93">
        <f t="shared" si="0"/>
        <v>1260.3003700000002</v>
      </c>
    </row>
    <row r="53" spans="1:11" ht="25.5" customHeight="1">
      <c r="A53" s="7" t="s">
        <v>138</v>
      </c>
      <c r="B53" s="53">
        <v>802</v>
      </c>
      <c r="C53" s="63" t="s">
        <v>9</v>
      </c>
      <c r="D53" s="63" t="s">
        <v>23</v>
      </c>
      <c r="E53" s="63" t="s">
        <v>144</v>
      </c>
      <c r="F53" s="53">
        <v>121</v>
      </c>
      <c r="G53" s="61">
        <v>802.3</v>
      </c>
      <c r="J53" s="48">
        <v>799617.29</v>
      </c>
      <c r="K53" s="93">
        <f t="shared" si="0"/>
        <v>799.61729</v>
      </c>
    </row>
    <row r="54" spans="1:11" ht="38.25">
      <c r="A54" s="7" t="s">
        <v>139</v>
      </c>
      <c r="B54" s="53">
        <v>802</v>
      </c>
      <c r="C54" s="63" t="s">
        <v>9</v>
      </c>
      <c r="D54" s="63" t="s">
        <v>23</v>
      </c>
      <c r="E54" s="63" t="s">
        <v>144</v>
      </c>
      <c r="F54" s="53">
        <v>122</v>
      </c>
      <c r="G54" s="61">
        <f>129+64.5</f>
        <v>193.5</v>
      </c>
      <c r="J54" s="48">
        <v>193248</v>
      </c>
      <c r="K54" s="93">
        <f t="shared" si="0"/>
        <v>193.248</v>
      </c>
    </row>
    <row r="55" spans="1:11" ht="51">
      <c r="A55" s="7" t="s">
        <v>140</v>
      </c>
      <c r="B55" s="53">
        <v>802</v>
      </c>
      <c r="C55" s="63" t="s">
        <v>9</v>
      </c>
      <c r="D55" s="63" t="s">
        <v>23</v>
      </c>
      <c r="E55" s="63" t="s">
        <v>144</v>
      </c>
      <c r="F55" s="53">
        <v>129</v>
      </c>
      <c r="G55" s="61">
        <v>226.8</v>
      </c>
      <c r="J55" s="48">
        <v>267435.08</v>
      </c>
      <c r="K55" s="93">
        <f t="shared" si="0"/>
        <v>267.43508</v>
      </c>
    </row>
    <row r="56" spans="1:11" ht="54" customHeight="1">
      <c r="A56" s="6" t="s">
        <v>28</v>
      </c>
      <c r="B56" s="54" t="s">
        <v>21</v>
      </c>
      <c r="C56" s="55" t="s">
        <v>9</v>
      </c>
      <c r="D56" s="55" t="s">
        <v>29</v>
      </c>
      <c r="E56" s="63"/>
      <c r="F56" s="53"/>
      <c r="G56" s="57">
        <f>G60+G57</f>
        <v>23157.4</v>
      </c>
      <c r="J56" s="48">
        <f>J57+J60</f>
        <v>22579095.909999996</v>
      </c>
      <c r="K56" s="93">
        <f t="shared" si="0"/>
        <v>22579.095909999996</v>
      </c>
    </row>
    <row r="57" spans="1:11" ht="28.5" customHeight="1">
      <c r="A57" s="8" t="s">
        <v>76</v>
      </c>
      <c r="B57" s="54">
        <v>801</v>
      </c>
      <c r="C57" s="55" t="s">
        <v>9</v>
      </c>
      <c r="D57" s="55" t="s">
        <v>29</v>
      </c>
      <c r="E57" s="63" t="s">
        <v>414</v>
      </c>
      <c r="F57" s="53"/>
      <c r="G57" s="57"/>
      <c r="J57" s="48">
        <f>J58+J59</f>
        <v>27979</v>
      </c>
      <c r="K57" s="93">
        <f t="shared" si="0"/>
        <v>27.979</v>
      </c>
    </row>
    <row r="58" spans="1:11" ht="28.5" customHeight="1">
      <c r="A58" s="7" t="s">
        <v>139</v>
      </c>
      <c r="B58" s="54">
        <v>801</v>
      </c>
      <c r="C58" s="55" t="s">
        <v>9</v>
      </c>
      <c r="D58" s="55" t="s">
        <v>29</v>
      </c>
      <c r="E58" s="63" t="s">
        <v>414</v>
      </c>
      <c r="F58" s="53">
        <v>122</v>
      </c>
      <c r="G58" s="57"/>
      <c r="J58" s="65">
        <f>27979</f>
        <v>27979</v>
      </c>
      <c r="K58" s="95">
        <f t="shared" si="0"/>
        <v>27.979</v>
      </c>
    </row>
    <row r="59" spans="1:11" ht="32.25" customHeight="1" hidden="1">
      <c r="A59" s="7" t="s">
        <v>18</v>
      </c>
      <c r="B59" s="54">
        <v>801</v>
      </c>
      <c r="C59" s="55" t="s">
        <v>9</v>
      </c>
      <c r="D59" s="55" t="s">
        <v>29</v>
      </c>
      <c r="E59" s="63" t="s">
        <v>414</v>
      </c>
      <c r="F59" s="53">
        <v>244</v>
      </c>
      <c r="G59" s="57"/>
      <c r="J59" s="66"/>
      <c r="K59" s="96"/>
    </row>
    <row r="60" spans="1:11" ht="15.75">
      <c r="A60" s="7" t="s">
        <v>26</v>
      </c>
      <c r="B60" s="53">
        <v>802</v>
      </c>
      <c r="C60" s="63" t="s">
        <v>9</v>
      </c>
      <c r="D60" s="63" t="s">
        <v>29</v>
      </c>
      <c r="E60" s="63" t="s">
        <v>134</v>
      </c>
      <c r="F60" s="53"/>
      <c r="G60" s="61">
        <f>G61</f>
        <v>23157.4</v>
      </c>
      <c r="J60" s="62">
        <f>J61</f>
        <v>22551116.909999996</v>
      </c>
      <c r="K60" s="93">
        <f t="shared" si="0"/>
        <v>22551.116909999997</v>
      </c>
    </row>
    <row r="61" spans="1:11" ht="25.5">
      <c r="A61" s="8" t="s">
        <v>30</v>
      </c>
      <c r="B61" s="53">
        <v>802</v>
      </c>
      <c r="C61" s="63" t="s">
        <v>9</v>
      </c>
      <c r="D61" s="63" t="s">
        <v>29</v>
      </c>
      <c r="E61" s="63" t="s">
        <v>145</v>
      </c>
      <c r="F61" s="53"/>
      <c r="G61" s="61">
        <f>G62+G66+G69</f>
        <v>23157.4</v>
      </c>
      <c r="J61" s="62">
        <f>J62+J66+J69</f>
        <v>22551116.909999996</v>
      </c>
      <c r="K61" s="93">
        <f t="shared" si="0"/>
        <v>22551.116909999997</v>
      </c>
    </row>
    <row r="62" spans="1:11" ht="25.5">
      <c r="A62" s="7" t="s">
        <v>15</v>
      </c>
      <c r="B62" s="53">
        <v>802</v>
      </c>
      <c r="C62" s="63" t="s">
        <v>9</v>
      </c>
      <c r="D62" s="63" t="s">
        <v>29</v>
      </c>
      <c r="E62" s="63" t="s">
        <v>145</v>
      </c>
      <c r="F62" s="53">
        <v>120</v>
      </c>
      <c r="G62" s="61">
        <f>G63+G64+G65</f>
        <v>22355.2</v>
      </c>
      <c r="J62" s="62">
        <f>J63+J64+J65</f>
        <v>21913354.459999997</v>
      </c>
      <c r="K62" s="93">
        <f t="shared" si="0"/>
        <v>21913.35446</v>
      </c>
    </row>
    <row r="63" spans="1:11" ht="25.5" customHeight="1">
      <c r="A63" s="7" t="s">
        <v>138</v>
      </c>
      <c r="B63" s="53">
        <v>802</v>
      </c>
      <c r="C63" s="63" t="s">
        <v>9</v>
      </c>
      <c r="D63" s="63" t="s">
        <v>29</v>
      </c>
      <c r="E63" s="63" t="s">
        <v>145</v>
      </c>
      <c r="F63" s="53">
        <v>121</v>
      </c>
      <c r="G63" s="61">
        <v>14761.1</v>
      </c>
      <c r="J63" s="48">
        <v>14247968.87</v>
      </c>
      <c r="K63" s="93">
        <f t="shared" si="0"/>
        <v>14247.968869999999</v>
      </c>
    </row>
    <row r="64" spans="1:11" ht="38.25">
      <c r="A64" s="7" t="s">
        <v>139</v>
      </c>
      <c r="B64" s="53">
        <v>802</v>
      </c>
      <c r="C64" s="63" t="s">
        <v>9</v>
      </c>
      <c r="D64" s="63" t="s">
        <v>29</v>
      </c>
      <c r="E64" s="63" t="s">
        <v>145</v>
      </c>
      <c r="F64" s="53">
        <v>122</v>
      </c>
      <c r="G64" s="61">
        <f>2139.9+1070</f>
        <v>3209.9</v>
      </c>
      <c r="J64" s="48">
        <v>3110280.87</v>
      </c>
      <c r="K64" s="93">
        <f t="shared" si="0"/>
        <v>3110.28087</v>
      </c>
    </row>
    <row r="65" spans="1:11" ht="51">
      <c r="A65" s="7" t="s">
        <v>140</v>
      </c>
      <c r="B65" s="53">
        <v>802</v>
      </c>
      <c r="C65" s="63" t="s">
        <v>9</v>
      </c>
      <c r="D65" s="63" t="s">
        <v>29</v>
      </c>
      <c r="E65" s="63" t="s">
        <v>145</v>
      </c>
      <c r="F65" s="53">
        <v>129</v>
      </c>
      <c r="G65" s="61">
        <v>4384.2</v>
      </c>
      <c r="J65" s="48">
        <v>4555104.72</v>
      </c>
      <c r="K65" s="93">
        <f t="shared" si="0"/>
        <v>4555.104719999999</v>
      </c>
    </row>
    <row r="66" spans="1:11" ht="25.5">
      <c r="A66" s="7" t="s">
        <v>16</v>
      </c>
      <c r="B66" s="53">
        <v>802</v>
      </c>
      <c r="C66" s="63" t="s">
        <v>9</v>
      </c>
      <c r="D66" s="63" t="s">
        <v>29</v>
      </c>
      <c r="E66" s="63" t="s">
        <v>145</v>
      </c>
      <c r="F66" s="53">
        <v>240</v>
      </c>
      <c r="G66" s="61">
        <f>G67+G68</f>
        <v>562.5</v>
      </c>
      <c r="J66" s="62">
        <f>J67+J68</f>
        <v>428075.55</v>
      </c>
      <c r="K66" s="93">
        <f t="shared" si="0"/>
        <v>428.07554999999996</v>
      </c>
    </row>
    <row r="67" spans="1:11" ht="25.5">
      <c r="A67" s="7" t="s">
        <v>17</v>
      </c>
      <c r="B67" s="53">
        <v>802</v>
      </c>
      <c r="C67" s="63" t="s">
        <v>9</v>
      </c>
      <c r="D67" s="63" t="s">
        <v>29</v>
      </c>
      <c r="E67" s="63" t="s">
        <v>145</v>
      </c>
      <c r="F67" s="53">
        <v>242</v>
      </c>
      <c r="G67" s="61">
        <f>150+10+15-20</f>
        <v>155</v>
      </c>
      <c r="J67" s="48">
        <v>94150</v>
      </c>
      <c r="K67" s="93">
        <f t="shared" si="0"/>
        <v>94.15</v>
      </c>
    </row>
    <row r="68" spans="1:11" ht="25.5">
      <c r="A68" s="7" t="s">
        <v>18</v>
      </c>
      <c r="B68" s="53">
        <v>802</v>
      </c>
      <c r="C68" s="63" t="s">
        <v>9</v>
      </c>
      <c r="D68" s="63" t="s">
        <v>29</v>
      </c>
      <c r="E68" s="63" t="s">
        <v>145</v>
      </c>
      <c r="F68" s="53">
        <v>244</v>
      </c>
      <c r="G68" s="61">
        <f>27.5+20+40+40+280</f>
        <v>407.5</v>
      </c>
      <c r="J68" s="48">
        <v>333925.55</v>
      </c>
      <c r="K68" s="93">
        <f t="shared" si="0"/>
        <v>333.92555</v>
      </c>
    </row>
    <row r="69" spans="1:11" ht="15.75">
      <c r="A69" s="7" t="s">
        <v>103</v>
      </c>
      <c r="B69" s="53">
        <v>802</v>
      </c>
      <c r="C69" s="63" t="s">
        <v>9</v>
      </c>
      <c r="D69" s="63" t="s">
        <v>29</v>
      </c>
      <c r="E69" s="63" t="s">
        <v>145</v>
      </c>
      <c r="F69" s="53">
        <v>850</v>
      </c>
      <c r="G69" s="61">
        <f>G70+G71+G72</f>
        <v>239.7</v>
      </c>
      <c r="J69" s="62">
        <f>J70+J71+J72</f>
        <v>209686.9</v>
      </c>
      <c r="K69" s="93">
        <f t="shared" si="0"/>
        <v>209.68689999999998</v>
      </c>
    </row>
    <row r="70" spans="1:11" ht="25.5">
      <c r="A70" s="7" t="s">
        <v>508</v>
      </c>
      <c r="B70" s="53">
        <v>802</v>
      </c>
      <c r="C70" s="63" t="s">
        <v>9</v>
      </c>
      <c r="D70" s="63" t="s">
        <v>29</v>
      </c>
      <c r="E70" s="63" t="s">
        <v>145</v>
      </c>
      <c r="F70" s="53">
        <v>851</v>
      </c>
      <c r="G70" s="61">
        <v>100</v>
      </c>
      <c r="J70" s="48">
        <v>79502.1</v>
      </c>
      <c r="K70" s="93">
        <f t="shared" si="0"/>
        <v>79.50210000000001</v>
      </c>
    </row>
    <row r="71" spans="1:11" ht="15.75">
      <c r="A71" s="8" t="s">
        <v>509</v>
      </c>
      <c r="B71" s="53">
        <v>802</v>
      </c>
      <c r="C71" s="63" t="s">
        <v>9</v>
      </c>
      <c r="D71" s="63" t="s">
        <v>29</v>
      </c>
      <c r="E71" s="63" t="s">
        <v>145</v>
      </c>
      <c r="F71" s="53">
        <v>852</v>
      </c>
      <c r="G71" s="61">
        <v>99.6</v>
      </c>
      <c r="J71" s="48">
        <v>49954.87</v>
      </c>
      <c r="K71" s="93">
        <f t="shared" si="0"/>
        <v>49.95487</v>
      </c>
    </row>
    <row r="72" spans="1:11" ht="15.75">
      <c r="A72" s="8" t="s">
        <v>510</v>
      </c>
      <c r="B72" s="53">
        <v>802</v>
      </c>
      <c r="C72" s="63" t="s">
        <v>9</v>
      </c>
      <c r="D72" s="63" t="s">
        <v>29</v>
      </c>
      <c r="E72" s="63" t="s">
        <v>145</v>
      </c>
      <c r="F72" s="53">
        <v>853</v>
      </c>
      <c r="G72" s="61">
        <f>20.1+20</f>
        <v>40.1</v>
      </c>
      <c r="J72" s="48">
        <v>80229.93</v>
      </c>
      <c r="K72" s="93">
        <f t="shared" si="0"/>
        <v>80.22993</v>
      </c>
    </row>
    <row r="73" spans="1:11" ht="15.75">
      <c r="A73" s="30" t="s">
        <v>313</v>
      </c>
      <c r="B73" s="56">
        <v>802</v>
      </c>
      <c r="C73" s="64" t="s">
        <v>9</v>
      </c>
      <c r="D73" s="64" t="s">
        <v>60</v>
      </c>
      <c r="E73" s="64"/>
      <c r="F73" s="56"/>
      <c r="G73" s="57">
        <f>G74</f>
        <v>30.6</v>
      </c>
      <c r="J73" s="48">
        <f>J74</f>
        <v>30600</v>
      </c>
      <c r="K73" s="93">
        <f t="shared" si="0"/>
        <v>30.6</v>
      </c>
    </row>
    <row r="74" spans="1:11" ht="15.75">
      <c r="A74" s="31" t="s">
        <v>26</v>
      </c>
      <c r="B74" s="53">
        <v>802</v>
      </c>
      <c r="C74" s="63" t="s">
        <v>9</v>
      </c>
      <c r="D74" s="63" t="s">
        <v>60</v>
      </c>
      <c r="E74" s="63" t="s">
        <v>134</v>
      </c>
      <c r="F74" s="53"/>
      <c r="G74" s="61">
        <f>G75</f>
        <v>30.6</v>
      </c>
      <c r="J74" s="48">
        <v>30600</v>
      </c>
      <c r="K74" s="93">
        <f t="shared" si="0"/>
        <v>30.6</v>
      </c>
    </row>
    <row r="75" spans="1:11" ht="15.75">
      <c r="A75" s="8" t="s">
        <v>309</v>
      </c>
      <c r="B75" s="53">
        <v>802</v>
      </c>
      <c r="C75" s="63" t="s">
        <v>9</v>
      </c>
      <c r="D75" s="63" t="s">
        <v>60</v>
      </c>
      <c r="E75" s="63" t="s">
        <v>310</v>
      </c>
      <c r="F75" s="53"/>
      <c r="G75" s="61">
        <f>G76</f>
        <v>30.6</v>
      </c>
      <c r="J75" s="48">
        <v>30600</v>
      </c>
      <c r="K75" s="93">
        <f t="shared" si="0"/>
        <v>30.6</v>
      </c>
    </row>
    <row r="76" spans="1:11" ht="51">
      <c r="A76" s="8" t="s">
        <v>311</v>
      </c>
      <c r="B76" s="53">
        <v>802</v>
      </c>
      <c r="C76" s="63" t="s">
        <v>9</v>
      </c>
      <c r="D76" s="63" t="s">
        <v>60</v>
      </c>
      <c r="E76" s="67" t="s">
        <v>312</v>
      </c>
      <c r="F76" s="53"/>
      <c r="G76" s="61">
        <f>G77</f>
        <v>30.6</v>
      </c>
      <c r="J76" s="48">
        <v>30600</v>
      </c>
      <c r="K76" s="93">
        <f t="shared" si="0"/>
        <v>30.6</v>
      </c>
    </row>
    <row r="77" spans="1:11" ht="25.5">
      <c r="A77" s="7" t="s">
        <v>16</v>
      </c>
      <c r="B77" s="53">
        <v>802</v>
      </c>
      <c r="C77" s="63" t="s">
        <v>9</v>
      </c>
      <c r="D77" s="63" t="s">
        <v>60</v>
      </c>
      <c r="E77" s="67" t="s">
        <v>312</v>
      </c>
      <c r="F77" s="53">
        <v>240</v>
      </c>
      <c r="G77" s="61">
        <v>30.6</v>
      </c>
      <c r="J77" s="48">
        <v>30600</v>
      </c>
      <c r="K77" s="93">
        <f t="shared" si="0"/>
        <v>30.6</v>
      </c>
    </row>
    <row r="78" spans="1:11" ht="25.5">
      <c r="A78" s="7" t="s">
        <v>18</v>
      </c>
      <c r="B78" s="53">
        <v>802</v>
      </c>
      <c r="C78" s="63" t="s">
        <v>9</v>
      </c>
      <c r="D78" s="63" t="s">
        <v>60</v>
      </c>
      <c r="E78" s="67" t="s">
        <v>312</v>
      </c>
      <c r="F78" s="53">
        <v>244</v>
      </c>
      <c r="G78" s="61">
        <v>30.6</v>
      </c>
      <c r="J78" s="48">
        <v>30600</v>
      </c>
      <c r="K78" s="93">
        <f>J78/1000</f>
        <v>30.6</v>
      </c>
    </row>
    <row r="79" spans="1:12" ht="15.75">
      <c r="A79" s="10" t="s">
        <v>31</v>
      </c>
      <c r="B79" s="54">
        <v>802</v>
      </c>
      <c r="C79" s="55" t="s">
        <v>9</v>
      </c>
      <c r="D79" s="55" t="s">
        <v>19</v>
      </c>
      <c r="E79" s="63"/>
      <c r="F79" s="53"/>
      <c r="G79" s="57">
        <f>G80+G83+G89+G93+G110+G116+G144+G175+G181+G196+G198+G204+G202+G141</f>
        <v>16555.4</v>
      </c>
      <c r="J79" s="58">
        <f>J80+J83+J89+J93+J110+J116+J144+J175+J181+J196+J198+J204+J202+J141+J194</f>
        <v>12702233.629999999</v>
      </c>
      <c r="K79" s="93">
        <f t="shared" si="0"/>
        <v>12702.233629999999</v>
      </c>
      <c r="L79" s="29"/>
    </row>
    <row r="80" spans="1:11" ht="25.5" hidden="1">
      <c r="A80" s="8" t="s">
        <v>115</v>
      </c>
      <c r="B80" s="59">
        <v>802</v>
      </c>
      <c r="C80" s="60" t="s">
        <v>9</v>
      </c>
      <c r="D80" s="60" t="s">
        <v>19</v>
      </c>
      <c r="E80" s="63" t="s">
        <v>152</v>
      </c>
      <c r="F80" s="53"/>
      <c r="G80" s="61">
        <f>G81</f>
        <v>0</v>
      </c>
      <c r="J80" s="62">
        <f>J81</f>
        <v>0</v>
      </c>
      <c r="K80" s="93">
        <f t="shared" si="0"/>
        <v>0</v>
      </c>
    </row>
    <row r="81" spans="1:11" ht="25.5" hidden="1">
      <c r="A81" s="8" t="s">
        <v>280</v>
      </c>
      <c r="B81" s="59">
        <v>802</v>
      </c>
      <c r="C81" s="60" t="s">
        <v>9</v>
      </c>
      <c r="D81" s="60" t="s">
        <v>19</v>
      </c>
      <c r="E81" s="63" t="s">
        <v>278</v>
      </c>
      <c r="F81" s="53"/>
      <c r="G81" s="61">
        <f>G82</f>
        <v>0</v>
      </c>
      <c r="J81" s="62">
        <f>J82</f>
        <v>0</v>
      </c>
      <c r="K81" s="93">
        <f aca="true" t="shared" si="1" ref="K81:K158">J81/1000</f>
        <v>0</v>
      </c>
    </row>
    <row r="82" spans="1:11" ht="25.5" hidden="1">
      <c r="A82" s="8" t="s">
        <v>284</v>
      </c>
      <c r="B82" s="59">
        <v>802</v>
      </c>
      <c r="C82" s="60" t="s">
        <v>9</v>
      </c>
      <c r="D82" s="60" t="s">
        <v>19</v>
      </c>
      <c r="E82" s="63" t="s">
        <v>279</v>
      </c>
      <c r="F82" s="53"/>
      <c r="G82" s="61">
        <v>0</v>
      </c>
      <c r="J82" s="62">
        <v>0</v>
      </c>
      <c r="K82" s="93">
        <f t="shared" si="1"/>
        <v>0</v>
      </c>
    </row>
    <row r="83" spans="1:11" ht="25.5">
      <c r="A83" s="8" t="s">
        <v>52</v>
      </c>
      <c r="B83" s="59">
        <v>802</v>
      </c>
      <c r="C83" s="60" t="s">
        <v>9</v>
      </c>
      <c r="D83" s="60" t="s">
        <v>19</v>
      </c>
      <c r="E83" s="63" t="s">
        <v>172</v>
      </c>
      <c r="F83" s="53"/>
      <c r="G83" s="61">
        <f>G84</f>
        <v>145</v>
      </c>
      <c r="J83" s="62">
        <f>J84</f>
        <v>183500</v>
      </c>
      <c r="K83" s="93">
        <f t="shared" si="1"/>
        <v>183.5</v>
      </c>
    </row>
    <row r="84" spans="1:11" ht="25.5">
      <c r="A84" s="7" t="s">
        <v>127</v>
      </c>
      <c r="B84" s="59">
        <v>802</v>
      </c>
      <c r="C84" s="60" t="s">
        <v>9</v>
      </c>
      <c r="D84" s="60" t="s">
        <v>19</v>
      </c>
      <c r="E84" s="63" t="s">
        <v>173</v>
      </c>
      <c r="F84" s="53"/>
      <c r="G84" s="61">
        <f>G85</f>
        <v>145</v>
      </c>
      <c r="J84" s="62">
        <f>J85</f>
        <v>183500</v>
      </c>
      <c r="K84" s="93">
        <f t="shared" si="1"/>
        <v>183.5</v>
      </c>
    </row>
    <row r="85" spans="1:11" ht="38.25">
      <c r="A85" s="7" t="s">
        <v>352</v>
      </c>
      <c r="B85" s="59">
        <v>802</v>
      </c>
      <c r="C85" s="60" t="s">
        <v>9</v>
      </c>
      <c r="D85" s="60" t="s">
        <v>19</v>
      </c>
      <c r="E85" s="63" t="s">
        <v>174</v>
      </c>
      <c r="F85" s="53"/>
      <c r="G85" s="61">
        <f>G86</f>
        <v>145</v>
      </c>
      <c r="J85" s="62">
        <f>J86</f>
        <v>183500</v>
      </c>
      <c r="K85" s="93">
        <f t="shared" si="1"/>
        <v>183.5</v>
      </c>
    </row>
    <row r="86" spans="1:11" ht="51">
      <c r="A86" s="7" t="s">
        <v>353</v>
      </c>
      <c r="B86" s="59">
        <v>802</v>
      </c>
      <c r="C86" s="60" t="s">
        <v>9</v>
      </c>
      <c r="D86" s="60" t="s">
        <v>19</v>
      </c>
      <c r="E86" s="63" t="s">
        <v>351</v>
      </c>
      <c r="F86" s="53"/>
      <c r="G86" s="61">
        <f>G87</f>
        <v>145</v>
      </c>
      <c r="J86" s="62">
        <f>J87</f>
        <v>183500</v>
      </c>
      <c r="K86" s="93">
        <f t="shared" si="1"/>
        <v>183.5</v>
      </c>
    </row>
    <row r="87" spans="1:11" ht="25.5">
      <c r="A87" s="7" t="s">
        <v>16</v>
      </c>
      <c r="B87" s="59">
        <v>802</v>
      </c>
      <c r="C87" s="60" t="s">
        <v>9</v>
      </c>
      <c r="D87" s="60" t="s">
        <v>19</v>
      </c>
      <c r="E87" s="63" t="s">
        <v>351</v>
      </c>
      <c r="F87" s="53">
        <v>240</v>
      </c>
      <c r="G87" s="61">
        <v>145</v>
      </c>
      <c r="J87" s="48">
        <v>183500</v>
      </c>
      <c r="K87" s="93">
        <f t="shared" si="1"/>
        <v>183.5</v>
      </c>
    </row>
    <row r="88" spans="1:11" ht="19.5" customHeight="1">
      <c r="A88" s="7" t="s">
        <v>18</v>
      </c>
      <c r="B88" s="59">
        <v>802</v>
      </c>
      <c r="C88" s="60" t="s">
        <v>9</v>
      </c>
      <c r="D88" s="60" t="s">
        <v>19</v>
      </c>
      <c r="E88" s="63" t="s">
        <v>351</v>
      </c>
      <c r="F88" s="53">
        <v>244</v>
      </c>
      <c r="G88" s="61">
        <v>145</v>
      </c>
      <c r="J88" s="48">
        <v>183500</v>
      </c>
      <c r="K88" s="93">
        <f>J88/1000</f>
        <v>183.5</v>
      </c>
    </row>
    <row r="89" spans="1:11" ht="29.25" customHeight="1" hidden="1">
      <c r="A89" s="11" t="s">
        <v>53</v>
      </c>
      <c r="B89" s="59">
        <v>802</v>
      </c>
      <c r="C89" s="60" t="s">
        <v>9</v>
      </c>
      <c r="D89" s="60" t="s">
        <v>19</v>
      </c>
      <c r="E89" s="63" t="s">
        <v>354</v>
      </c>
      <c r="F89" s="53"/>
      <c r="G89" s="61">
        <f>G90</f>
        <v>55</v>
      </c>
      <c r="J89" s="62">
        <f>J90</f>
        <v>0</v>
      </c>
      <c r="K89" s="93">
        <f t="shared" si="1"/>
        <v>0</v>
      </c>
    </row>
    <row r="90" spans="1:11" ht="25.5" hidden="1">
      <c r="A90" s="7" t="s">
        <v>468</v>
      </c>
      <c r="B90" s="59">
        <v>802</v>
      </c>
      <c r="C90" s="60" t="s">
        <v>9</v>
      </c>
      <c r="D90" s="60" t="s">
        <v>19</v>
      </c>
      <c r="E90" s="63" t="s">
        <v>355</v>
      </c>
      <c r="F90" s="53"/>
      <c r="G90" s="61">
        <f>G91</f>
        <v>55</v>
      </c>
      <c r="J90" s="62">
        <f>J91</f>
        <v>0</v>
      </c>
      <c r="K90" s="93">
        <f t="shared" si="1"/>
        <v>0</v>
      </c>
    </row>
    <row r="91" spans="1:11" ht="25.5" hidden="1">
      <c r="A91" s="7" t="s">
        <v>357</v>
      </c>
      <c r="B91" s="59">
        <v>802</v>
      </c>
      <c r="C91" s="60" t="s">
        <v>9</v>
      </c>
      <c r="D91" s="60" t="s">
        <v>19</v>
      </c>
      <c r="E91" s="63" t="s">
        <v>356</v>
      </c>
      <c r="F91" s="53"/>
      <c r="G91" s="61">
        <f>G92</f>
        <v>55</v>
      </c>
      <c r="J91" s="62">
        <f>J92</f>
        <v>0</v>
      </c>
      <c r="K91" s="93">
        <f t="shared" si="1"/>
        <v>0</v>
      </c>
    </row>
    <row r="92" spans="1:11" ht="15.75" hidden="1">
      <c r="A92" s="7" t="s">
        <v>16</v>
      </c>
      <c r="B92" s="59">
        <v>802</v>
      </c>
      <c r="C92" s="60" t="s">
        <v>9</v>
      </c>
      <c r="D92" s="60" t="s">
        <v>19</v>
      </c>
      <c r="E92" s="63" t="s">
        <v>356</v>
      </c>
      <c r="F92" s="53">
        <v>240</v>
      </c>
      <c r="G92" s="61">
        <v>55</v>
      </c>
      <c r="J92" s="62">
        <v>0</v>
      </c>
      <c r="K92" s="93">
        <f t="shared" si="1"/>
        <v>0</v>
      </c>
    </row>
    <row r="93" spans="1:11" ht="25.5">
      <c r="A93" s="7" t="s">
        <v>57</v>
      </c>
      <c r="B93" s="59">
        <v>802</v>
      </c>
      <c r="C93" s="60" t="s">
        <v>9</v>
      </c>
      <c r="D93" s="60" t="s">
        <v>19</v>
      </c>
      <c r="E93" s="63" t="s">
        <v>306</v>
      </c>
      <c r="F93" s="53"/>
      <c r="G93" s="57">
        <f>G94+G105</f>
        <v>273.9</v>
      </c>
      <c r="J93" s="62">
        <f>J94+J105</f>
        <v>312180</v>
      </c>
      <c r="K93" s="93">
        <f t="shared" si="1"/>
        <v>312.18</v>
      </c>
    </row>
    <row r="94" spans="1:11" ht="15.75">
      <c r="A94" s="8" t="s">
        <v>260</v>
      </c>
      <c r="B94" s="59">
        <v>802</v>
      </c>
      <c r="C94" s="60" t="s">
        <v>9</v>
      </c>
      <c r="D94" s="60" t="s">
        <v>19</v>
      </c>
      <c r="E94" s="63" t="s">
        <v>257</v>
      </c>
      <c r="F94" s="53"/>
      <c r="G94" s="61">
        <f>G95+G99</f>
        <v>153.9</v>
      </c>
      <c r="J94" s="62">
        <f>J96+J99+J103</f>
        <v>232184</v>
      </c>
      <c r="K94" s="93">
        <f t="shared" si="1"/>
        <v>232.184</v>
      </c>
    </row>
    <row r="95" spans="1:11" ht="15.75">
      <c r="A95" s="8" t="s">
        <v>305</v>
      </c>
      <c r="B95" s="59">
        <v>802</v>
      </c>
      <c r="C95" s="60" t="s">
        <v>9</v>
      </c>
      <c r="D95" s="60" t="s">
        <v>19</v>
      </c>
      <c r="E95" s="63" t="s">
        <v>259</v>
      </c>
      <c r="F95" s="53"/>
      <c r="G95" s="61">
        <f>G96</f>
        <v>78.9</v>
      </c>
      <c r="J95" s="62">
        <f>J96+J99</f>
        <v>153900</v>
      </c>
      <c r="K95" s="93">
        <f t="shared" si="1"/>
        <v>153.9</v>
      </c>
    </row>
    <row r="96" spans="1:11" ht="58.5" customHeight="1">
      <c r="A96" s="8" t="s">
        <v>308</v>
      </c>
      <c r="B96" s="59">
        <v>802</v>
      </c>
      <c r="C96" s="60" t="s">
        <v>9</v>
      </c>
      <c r="D96" s="60" t="s">
        <v>19</v>
      </c>
      <c r="E96" s="67" t="s">
        <v>307</v>
      </c>
      <c r="F96" s="53"/>
      <c r="G96" s="61">
        <f>G97</f>
        <v>78.9</v>
      </c>
      <c r="J96" s="48">
        <f>J97</f>
        <v>78900</v>
      </c>
      <c r="K96" s="93">
        <f t="shared" si="1"/>
        <v>78.9</v>
      </c>
    </row>
    <row r="97" spans="1:11" ht="25.5">
      <c r="A97" s="7" t="s">
        <v>16</v>
      </c>
      <c r="B97" s="59">
        <v>802</v>
      </c>
      <c r="C97" s="60" t="s">
        <v>9</v>
      </c>
      <c r="D97" s="60" t="s">
        <v>19</v>
      </c>
      <c r="E97" s="67" t="s">
        <v>307</v>
      </c>
      <c r="F97" s="53">
        <v>240</v>
      </c>
      <c r="G97" s="61">
        <v>78.9</v>
      </c>
      <c r="J97" s="48">
        <v>78900</v>
      </c>
      <c r="K97" s="93">
        <f t="shared" si="1"/>
        <v>78.9</v>
      </c>
    </row>
    <row r="98" spans="1:11" ht="25.5">
      <c r="A98" s="7" t="s">
        <v>18</v>
      </c>
      <c r="B98" s="59">
        <v>802</v>
      </c>
      <c r="C98" s="60" t="s">
        <v>9</v>
      </c>
      <c r="D98" s="60" t="s">
        <v>19</v>
      </c>
      <c r="E98" s="67" t="s">
        <v>307</v>
      </c>
      <c r="F98" s="53">
        <v>244</v>
      </c>
      <c r="G98" s="61"/>
      <c r="J98" s="48"/>
      <c r="K98" s="93">
        <f>K97</f>
        <v>78.9</v>
      </c>
    </row>
    <row r="99" spans="1:11" ht="25.5">
      <c r="A99" s="8" t="s">
        <v>272</v>
      </c>
      <c r="B99" s="59">
        <v>802</v>
      </c>
      <c r="C99" s="63" t="s">
        <v>9</v>
      </c>
      <c r="D99" s="63" t="s">
        <v>19</v>
      </c>
      <c r="E99" s="63" t="s">
        <v>277</v>
      </c>
      <c r="F99" s="53"/>
      <c r="G99" s="61">
        <f>G100</f>
        <v>75</v>
      </c>
      <c r="J99" s="62">
        <f>J100</f>
        <v>75000</v>
      </c>
      <c r="K99" s="93">
        <f t="shared" si="1"/>
        <v>75</v>
      </c>
    </row>
    <row r="100" spans="1:11" ht="25.5">
      <c r="A100" s="7" t="s">
        <v>16</v>
      </c>
      <c r="B100" s="59">
        <v>802</v>
      </c>
      <c r="C100" s="63" t="s">
        <v>9</v>
      </c>
      <c r="D100" s="63" t="s">
        <v>19</v>
      </c>
      <c r="E100" s="63" t="s">
        <v>277</v>
      </c>
      <c r="F100" s="53">
        <v>240</v>
      </c>
      <c r="G100" s="61">
        <v>75</v>
      </c>
      <c r="J100" s="48">
        <v>75000</v>
      </c>
      <c r="K100" s="93">
        <f t="shared" si="1"/>
        <v>75</v>
      </c>
    </row>
    <row r="101" spans="1:11" ht="25.5">
      <c r="A101" s="7" t="s">
        <v>18</v>
      </c>
      <c r="B101" s="59">
        <v>802</v>
      </c>
      <c r="C101" s="63" t="s">
        <v>9</v>
      </c>
      <c r="D101" s="63" t="s">
        <v>19</v>
      </c>
      <c r="E101" s="63" t="s">
        <v>277</v>
      </c>
      <c r="F101" s="53">
        <v>244</v>
      </c>
      <c r="G101" s="61">
        <v>75</v>
      </c>
      <c r="J101" s="48">
        <v>75000</v>
      </c>
      <c r="K101" s="93">
        <f>J101/1000</f>
        <v>75</v>
      </c>
    </row>
    <row r="102" spans="1:11" ht="25.5" customHeight="1">
      <c r="A102" s="7" t="s">
        <v>271</v>
      </c>
      <c r="B102" s="59">
        <v>802</v>
      </c>
      <c r="C102" s="63" t="s">
        <v>9</v>
      </c>
      <c r="D102" s="63" t="s">
        <v>19</v>
      </c>
      <c r="E102" s="63" t="s">
        <v>564</v>
      </c>
      <c r="F102" s="53"/>
      <c r="G102" s="61"/>
      <c r="J102" s="48"/>
      <c r="K102" s="93">
        <v>78.3</v>
      </c>
    </row>
    <row r="103" spans="1:12" s="26" customFormat="1" ht="25.5">
      <c r="A103" s="7" t="s">
        <v>18</v>
      </c>
      <c r="B103" s="59">
        <v>802</v>
      </c>
      <c r="C103" s="60" t="s">
        <v>9</v>
      </c>
      <c r="D103" s="60" t="s">
        <v>19</v>
      </c>
      <c r="E103" s="60" t="s">
        <v>276</v>
      </c>
      <c r="F103" s="59">
        <v>240</v>
      </c>
      <c r="G103" s="68"/>
      <c r="H103" s="69"/>
      <c r="I103" s="69"/>
      <c r="J103" s="65">
        <v>78284</v>
      </c>
      <c r="K103" s="95">
        <f t="shared" si="1"/>
        <v>78.284</v>
      </c>
      <c r="L103" s="32"/>
    </row>
    <row r="104" spans="1:12" s="26" customFormat="1" ht="25.5">
      <c r="A104" s="7" t="s">
        <v>18</v>
      </c>
      <c r="B104" s="59">
        <v>802</v>
      </c>
      <c r="C104" s="60" t="s">
        <v>9</v>
      </c>
      <c r="D104" s="60" t="s">
        <v>19</v>
      </c>
      <c r="E104" s="60" t="s">
        <v>276</v>
      </c>
      <c r="F104" s="59">
        <v>244</v>
      </c>
      <c r="G104" s="68"/>
      <c r="H104" s="69"/>
      <c r="I104" s="69"/>
      <c r="J104" s="65">
        <v>78284</v>
      </c>
      <c r="K104" s="95">
        <f>J104/1000</f>
        <v>78.284</v>
      </c>
      <c r="L104" s="32"/>
    </row>
    <row r="105" spans="1:11" ht="38.25">
      <c r="A105" s="8" t="s">
        <v>267</v>
      </c>
      <c r="B105" s="59">
        <v>802</v>
      </c>
      <c r="C105" s="63" t="s">
        <v>9</v>
      </c>
      <c r="D105" s="63" t="s">
        <v>19</v>
      </c>
      <c r="E105" s="63" t="s">
        <v>265</v>
      </c>
      <c r="F105" s="53"/>
      <c r="G105" s="61">
        <f>G106</f>
        <v>120</v>
      </c>
      <c r="J105" s="62">
        <f>J106</f>
        <v>79996</v>
      </c>
      <c r="K105" s="93">
        <f t="shared" si="1"/>
        <v>79.996</v>
      </c>
    </row>
    <row r="106" spans="1:11" ht="25.5">
      <c r="A106" s="8" t="s">
        <v>268</v>
      </c>
      <c r="B106" s="59">
        <v>802</v>
      </c>
      <c r="C106" s="63" t="s">
        <v>9</v>
      </c>
      <c r="D106" s="63" t="s">
        <v>19</v>
      </c>
      <c r="E106" s="63" t="s">
        <v>266</v>
      </c>
      <c r="F106" s="53"/>
      <c r="G106" s="61">
        <f>G107</f>
        <v>120</v>
      </c>
      <c r="J106" s="62">
        <f>J107</f>
        <v>79996</v>
      </c>
      <c r="K106" s="93">
        <f t="shared" si="1"/>
        <v>79.996</v>
      </c>
    </row>
    <row r="107" spans="1:11" ht="25.5">
      <c r="A107" s="8" t="s">
        <v>270</v>
      </c>
      <c r="B107" s="59">
        <v>802</v>
      </c>
      <c r="C107" s="63" t="s">
        <v>9</v>
      </c>
      <c r="D107" s="63" t="s">
        <v>19</v>
      </c>
      <c r="E107" s="63" t="s">
        <v>269</v>
      </c>
      <c r="F107" s="53"/>
      <c r="G107" s="61">
        <f>G108</f>
        <v>120</v>
      </c>
      <c r="J107" s="62">
        <f>J108</f>
        <v>79996</v>
      </c>
      <c r="K107" s="93">
        <f t="shared" si="1"/>
        <v>79.996</v>
      </c>
    </row>
    <row r="108" spans="1:11" ht="25.5">
      <c r="A108" s="7" t="s">
        <v>16</v>
      </c>
      <c r="B108" s="59">
        <v>802</v>
      </c>
      <c r="C108" s="63" t="s">
        <v>9</v>
      </c>
      <c r="D108" s="63" t="s">
        <v>19</v>
      </c>
      <c r="E108" s="63" t="s">
        <v>269</v>
      </c>
      <c r="F108" s="53">
        <v>240</v>
      </c>
      <c r="G108" s="61">
        <v>120</v>
      </c>
      <c r="J108" s="48">
        <v>79996</v>
      </c>
      <c r="K108" s="93">
        <f t="shared" si="1"/>
        <v>79.996</v>
      </c>
    </row>
    <row r="109" spans="1:11" ht="25.5">
      <c r="A109" s="7" t="s">
        <v>18</v>
      </c>
      <c r="B109" s="59">
        <v>802</v>
      </c>
      <c r="C109" s="63" t="s">
        <v>9</v>
      </c>
      <c r="D109" s="63" t="s">
        <v>19</v>
      </c>
      <c r="E109" s="63" t="s">
        <v>269</v>
      </c>
      <c r="F109" s="53">
        <v>244</v>
      </c>
      <c r="G109" s="61">
        <v>120</v>
      </c>
      <c r="J109" s="48">
        <v>79996</v>
      </c>
      <c r="K109" s="93">
        <f>J109/1000</f>
        <v>79.996</v>
      </c>
    </row>
    <row r="110" spans="1:11" ht="25.5">
      <c r="A110" s="7" t="s">
        <v>62</v>
      </c>
      <c r="B110" s="59">
        <v>802</v>
      </c>
      <c r="C110" s="60" t="s">
        <v>9</v>
      </c>
      <c r="D110" s="60" t="s">
        <v>19</v>
      </c>
      <c r="E110" s="63" t="s">
        <v>358</v>
      </c>
      <c r="F110" s="53"/>
      <c r="G110" s="61">
        <f>G111</f>
        <v>180</v>
      </c>
      <c r="J110" s="62">
        <f>J111</f>
        <v>90000</v>
      </c>
      <c r="K110" s="93">
        <f t="shared" si="1"/>
        <v>90</v>
      </c>
    </row>
    <row r="111" spans="1:11" ht="15.75">
      <c r="A111" s="7" t="s">
        <v>64</v>
      </c>
      <c r="B111" s="59">
        <v>802</v>
      </c>
      <c r="C111" s="60" t="s">
        <v>9</v>
      </c>
      <c r="D111" s="60" t="s">
        <v>19</v>
      </c>
      <c r="E111" s="63" t="s">
        <v>359</v>
      </c>
      <c r="F111" s="53"/>
      <c r="G111" s="61">
        <f>G112</f>
        <v>180</v>
      </c>
      <c r="J111" s="62">
        <f>J112</f>
        <v>90000</v>
      </c>
      <c r="K111" s="93">
        <f t="shared" si="1"/>
        <v>90</v>
      </c>
    </row>
    <row r="112" spans="1:11" ht="25.5">
      <c r="A112" s="8" t="s">
        <v>360</v>
      </c>
      <c r="B112" s="59">
        <v>802</v>
      </c>
      <c r="C112" s="60" t="s">
        <v>9</v>
      </c>
      <c r="D112" s="60" t="s">
        <v>19</v>
      </c>
      <c r="E112" s="63" t="s">
        <v>361</v>
      </c>
      <c r="F112" s="53"/>
      <c r="G112" s="61">
        <f>G113</f>
        <v>180</v>
      </c>
      <c r="J112" s="62">
        <f>J113</f>
        <v>90000</v>
      </c>
      <c r="K112" s="93">
        <f t="shared" si="1"/>
        <v>90</v>
      </c>
    </row>
    <row r="113" spans="1:11" ht="25.5">
      <c r="A113" s="7" t="s">
        <v>469</v>
      </c>
      <c r="B113" s="59">
        <v>802</v>
      </c>
      <c r="C113" s="60" t="s">
        <v>9</v>
      </c>
      <c r="D113" s="60" t="s">
        <v>19</v>
      </c>
      <c r="E113" s="63" t="s">
        <v>362</v>
      </c>
      <c r="F113" s="53"/>
      <c r="G113" s="61">
        <f>G114</f>
        <v>180</v>
      </c>
      <c r="J113" s="48">
        <f>J114+J115</f>
        <v>90000</v>
      </c>
      <c r="K113" s="93">
        <f t="shared" si="1"/>
        <v>90</v>
      </c>
    </row>
    <row r="114" spans="1:11" ht="25.5">
      <c r="A114" s="7" t="s">
        <v>18</v>
      </c>
      <c r="B114" s="59">
        <v>802</v>
      </c>
      <c r="C114" s="60" t="s">
        <v>9</v>
      </c>
      <c r="D114" s="60" t="s">
        <v>19</v>
      </c>
      <c r="E114" s="63" t="s">
        <v>362</v>
      </c>
      <c r="F114" s="53">
        <v>244</v>
      </c>
      <c r="G114" s="61">
        <v>180</v>
      </c>
      <c r="J114" s="48">
        <v>52000</v>
      </c>
      <c r="K114" s="93">
        <f t="shared" si="1"/>
        <v>52</v>
      </c>
    </row>
    <row r="115" spans="1:11" ht="15.75">
      <c r="A115" s="7" t="s">
        <v>498</v>
      </c>
      <c r="B115" s="59">
        <v>802</v>
      </c>
      <c r="C115" s="60" t="s">
        <v>9</v>
      </c>
      <c r="D115" s="60" t="s">
        <v>19</v>
      </c>
      <c r="E115" s="63" t="s">
        <v>362</v>
      </c>
      <c r="F115" s="53">
        <v>350</v>
      </c>
      <c r="G115" s="61"/>
      <c r="J115" s="48">
        <v>38000</v>
      </c>
      <c r="K115" s="93">
        <f t="shared" si="1"/>
        <v>38</v>
      </c>
    </row>
    <row r="116" spans="1:11" ht="51" customHeight="1">
      <c r="A116" s="7" t="s">
        <v>129</v>
      </c>
      <c r="B116" s="59">
        <v>802</v>
      </c>
      <c r="C116" s="60" t="s">
        <v>9</v>
      </c>
      <c r="D116" s="60" t="s">
        <v>19</v>
      </c>
      <c r="E116" s="63" t="s">
        <v>287</v>
      </c>
      <c r="F116" s="53"/>
      <c r="G116" s="61">
        <f>G117+G128+G132+G136</f>
        <v>1221.7</v>
      </c>
      <c r="J116" s="62">
        <f>J117+J128+J132+J136</f>
        <v>691935</v>
      </c>
      <c r="K116" s="93">
        <f t="shared" si="1"/>
        <v>691.935</v>
      </c>
    </row>
    <row r="117" spans="1:11" ht="38.25">
      <c r="A117" s="7" t="s">
        <v>118</v>
      </c>
      <c r="B117" s="59">
        <v>802</v>
      </c>
      <c r="C117" s="60" t="s">
        <v>9</v>
      </c>
      <c r="D117" s="60" t="s">
        <v>19</v>
      </c>
      <c r="E117" s="63" t="s">
        <v>288</v>
      </c>
      <c r="F117" s="53"/>
      <c r="G117" s="61">
        <f>G118</f>
        <v>301.7</v>
      </c>
      <c r="J117" s="62">
        <f>J118</f>
        <v>290892</v>
      </c>
      <c r="K117" s="93">
        <f t="shared" si="1"/>
        <v>290.892</v>
      </c>
    </row>
    <row r="118" spans="1:11" ht="38.25">
      <c r="A118" s="8" t="s">
        <v>291</v>
      </c>
      <c r="B118" s="59">
        <v>802</v>
      </c>
      <c r="C118" s="60" t="s">
        <v>9</v>
      </c>
      <c r="D118" s="60" t="s">
        <v>19</v>
      </c>
      <c r="E118" s="63" t="s">
        <v>289</v>
      </c>
      <c r="F118" s="53"/>
      <c r="G118" s="61">
        <f>G119+G125</f>
        <v>301.7</v>
      </c>
      <c r="J118" s="62">
        <f>J119+J125</f>
        <v>290892</v>
      </c>
      <c r="K118" s="93">
        <f t="shared" si="1"/>
        <v>290.892</v>
      </c>
    </row>
    <row r="119" spans="1:11" ht="25.5">
      <c r="A119" s="8" t="s">
        <v>292</v>
      </c>
      <c r="B119" s="59">
        <v>802</v>
      </c>
      <c r="C119" s="60" t="s">
        <v>9</v>
      </c>
      <c r="D119" s="60" t="s">
        <v>19</v>
      </c>
      <c r="E119" s="67" t="s">
        <v>290</v>
      </c>
      <c r="F119" s="53"/>
      <c r="G119" s="61">
        <f>G120+G124</f>
        <v>261.7</v>
      </c>
      <c r="J119" s="62">
        <f>J120+J124</f>
        <v>261700</v>
      </c>
      <c r="K119" s="93">
        <f t="shared" si="1"/>
        <v>261.7</v>
      </c>
    </row>
    <row r="120" spans="1:12" s="26" customFormat="1" ht="25.5">
      <c r="A120" s="7" t="s">
        <v>298</v>
      </c>
      <c r="B120" s="59">
        <v>802</v>
      </c>
      <c r="C120" s="60" t="s">
        <v>9</v>
      </c>
      <c r="D120" s="60" t="s">
        <v>19</v>
      </c>
      <c r="E120" s="60" t="s">
        <v>290</v>
      </c>
      <c r="F120" s="59">
        <v>120</v>
      </c>
      <c r="G120" s="68">
        <v>233</v>
      </c>
      <c r="H120" s="69"/>
      <c r="I120" s="69"/>
      <c r="J120" s="65">
        <f>J121+J122+J123</f>
        <v>241475.22</v>
      </c>
      <c r="K120" s="95">
        <f t="shared" si="1"/>
        <v>241.47522</v>
      </c>
      <c r="L120" s="32"/>
    </row>
    <row r="121" spans="1:12" s="26" customFormat="1" ht="20.25" customHeight="1">
      <c r="A121" s="7" t="s">
        <v>138</v>
      </c>
      <c r="B121" s="59">
        <v>802</v>
      </c>
      <c r="C121" s="60" t="s">
        <v>9</v>
      </c>
      <c r="D121" s="60" t="s">
        <v>19</v>
      </c>
      <c r="E121" s="60" t="s">
        <v>290</v>
      </c>
      <c r="F121" s="59">
        <v>121</v>
      </c>
      <c r="G121" s="68"/>
      <c r="H121" s="69"/>
      <c r="I121" s="69"/>
      <c r="J121" s="65">
        <v>158354</v>
      </c>
      <c r="K121" s="95">
        <f t="shared" si="1"/>
        <v>158.354</v>
      </c>
      <c r="L121" s="32"/>
    </row>
    <row r="122" spans="1:12" s="26" customFormat="1" ht="27.75" customHeight="1">
      <c r="A122" s="7" t="s">
        <v>139</v>
      </c>
      <c r="B122" s="59">
        <v>802</v>
      </c>
      <c r="C122" s="60" t="s">
        <v>9</v>
      </c>
      <c r="D122" s="60" t="s">
        <v>19</v>
      </c>
      <c r="E122" s="60" t="s">
        <v>290</v>
      </c>
      <c r="F122" s="59">
        <v>122</v>
      </c>
      <c r="G122" s="68"/>
      <c r="H122" s="69"/>
      <c r="I122" s="69"/>
      <c r="J122" s="65">
        <v>36506.25</v>
      </c>
      <c r="K122" s="95">
        <f t="shared" si="1"/>
        <v>36.50625</v>
      </c>
      <c r="L122" s="32"/>
    </row>
    <row r="123" spans="1:12" s="26" customFormat="1" ht="25.5" customHeight="1">
      <c r="A123" s="7" t="s">
        <v>140</v>
      </c>
      <c r="B123" s="59">
        <v>802</v>
      </c>
      <c r="C123" s="60" t="s">
        <v>9</v>
      </c>
      <c r="D123" s="60" t="s">
        <v>19</v>
      </c>
      <c r="E123" s="60" t="s">
        <v>290</v>
      </c>
      <c r="F123" s="59">
        <v>129</v>
      </c>
      <c r="G123" s="68"/>
      <c r="H123" s="69"/>
      <c r="I123" s="69"/>
      <c r="J123" s="65">
        <v>46614.97</v>
      </c>
      <c r="K123" s="95">
        <f t="shared" si="1"/>
        <v>46.61497</v>
      </c>
      <c r="L123" s="32"/>
    </row>
    <row r="124" spans="1:12" s="26" customFormat="1" ht="25.5">
      <c r="A124" s="7" t="s">
        <v>18</v>
      </c>
      <c r="B124" s="59">
        <v>802</v>
      </c>
      <c r="C124" s="60" t="s">
        <v>9</v>
      </c>
      <c r="D124" s="60" t="s">
        <v>19</v>
      </c>
      <c r="E124" s="60" t="s">
        <v>290</v>
      </c>
      <c r="F124" s="59">
        <v>244</v>
      </c>
      <c r="G124" s="68">
        <f>6+22.7</f>
        <v>28.7</v>
      </c>
      <c r="H124" s="69"/>
      <c r="I124" s="69"/>
      <c r="J124" s="65">
        <v>20224.78</v>
      </c>
      <c r="K124" s="95">
        <f t="shared" si="1"/>
        <v>20.22478</v>
      </c>
      <c r="L124" s="32"/>
    </row>
    <row r="125" spans="1:11" ht="38.25">
      <c r="A125" s="7" t="s">
        <v>470</v>
      </c>
      <c r="B125" s="59">
        <v>802</v>
      </c>
      <c r="C125" s="60" t="s">
        <v>9</v>
      </c>
      <c r="D125" s="60" t="s">
        <v>19</v>
      </c>
      <c r="E125" s="60" t="s">
        <v>390</v>
      </c>
      <c r="F125" s="59"/>
      <c r="G125" s="68">
        <f>G126</f>
        <v>40</v>
      </c>
      <c r="H125" s="69"/>
      <c r="I125" s="69"/>
      <c r="J125" s="65">
        <f>J126+J127</f>
        <v>29192</v>
      </c>
      <c r="K125" s="95">
        <f t="shared" si="1"/>
        <v>29.192</v>
      </c>
    </row>
    <row r="126" spans="1:11" ht="25.5">
      <c r="A126" s="7" t="s">
        <v>18</v>
      </c>
      <c r="B126" s="59">
        <v>802</v>
      </c>
      <c r="C126" s="60" t="s">
        <v>9</v>
      </c>
      <c r="D126" s="60" t="s">
        <v>19</v>
      </c>
      <c r="E126" s="60" t="s">
        <v>390</v>
      </c>
      <c r="F126" s="59">
        <v>244</v>
      </c>
      <c r="G126" s="68">
        <f>240-200</f>
        <v>40</v>
      </c>
      <c r="H126" s="69"/>
      <c r="I126" s="69"/>
      <c r="J126" s="65">
        <v>9192</v>
      </c>
      <c r="K126" s="95">
        <f t="shared" si="1"/>
        <v>9.192</v>
      </c>
    </row>
    <row r="127" spans="1:11" ht="15.75">
      <c r="A127" s="7" t="s">
        <v>498</v>
      </c>
      <c r="B127" s="59">
        <v>802</v>
      </c>
      <c r="C127" s="60" t="s">
        <v>9</v>
      </c>
      <c r="D127" s="60" t="s">
        <v>19</v>
      </c>
      <c r="E127" s="60" t="s">
        <v>390</v>
      </c>
      <c r="F127" s="59">
        <v>350</v>
      </c>
      <c r="G127" s="68"/>
      <c r="H127" s="69"/>
      <c r="I127" s="69"/>
      <c r="J127" s="65">
        <v>20000</v>
      </c>
      <c r="K127" s="95">
        <f t="shared" si="1"/>
        <v>20</v>
      </c>
    </row>
    <row r="128" spans="1:11" ht="38.25">
      <c r="A128" s="7" t="s">
        <v>73</v>
      </c>
      <c r="B128" s="59">
        <v>802</v>
      </c>
      <c r="C128" s="60" t="s">
        <v>9</v>
      </c>
      <c r="D128" s="60" t="s">
        <v>19</v>
      </c>
      <c r="E128" s="60" t="s">
        <v>391</v>
      </c>
      <c r="F128" s="59"/>
      <c r="G128" s="68">
        <f>G129</f>
        <v>920</v>
      </c>
      <c r="H128" s="69"/>
      <c r="I128" s="69"/>
      <c r="J128" s="70">
        <f>J129</f>
        <v>401043</v>
      </c>
      <c r="K128" s="95">
        <f t="shared" si="1"/>
        <v>401.043</v>
      </c>
    </row>
    <row r="129" spans="1:11" ht="38.25">
      <c r="A129" s="7" t="s">
        <v>394</v>
      </c>
      <c r="B129" s="59">
        <v>802</v>
      </c>
      <c r="C129" s="60" t="s">
        <v>9</v>
      </c>
      <c r="D129" s="60" t="s">
        <v>19</v>
      </c>
      <c r="E129" s="63" t="s">
        <v>392</v>
      </c>
      <c r="F129" s="53"/>
      <c r="G129" s="61">
        <f>G130</f>
        <v>920</v>
      </c>
      <c r="J129" s="62">
        <f>J130</f>
        <v>401043</v>
      </c>
      <c r="K129" s="93">
        <f t="shared" si="1"/>
        <v>401.043</v>
      </c>
    </row>
    <row r="130" spans="1:11" ht="38.25">
      <c r="A130" s="7" t="s">
        <v>395</v>
      </c>
      <c r="B130" s="59">
        <v>802</v>
      </c>
      <c r="C130" s="60" t="s">
        <v>9</v>
      </c>
      <c r="D130" s="60" t="s">
        <v>19</v>
      </c>
      <c r="E130" s="63" t="s">
        <v>393</v>
      </c>
      <c r="F130" s="53"/>
      <c r="G130" s="61">
        <f>G131</f>
        <v>920</v>
      </c>
      <c r="J130" s="62">
        <f>J131</f>
        <v>401043</v>
      </c>
      <c r="K130" s="93">
        <f t="shared" si="1"/>
        <v>401.043</v>
      </c>
    </row>
    <row r="131" spans="1:11" ht="25.5">
      <c r="A131" s="7" t="s">
        <v>18</v>
      </c>
      <c r="B131" s="59">
        <v>802</v>
      </c>
      <c r="C131" s="60" t="s">
        <v>9</v>
      </c>
      <c r="D131" s="60" t="s">
        <v>19</v>
      </c>
      <c r="E131" s="63" t="s">
        <v>393</v>
      </c>
      <c r="F131" s="53">
        <v>244</v>
      </c>
      <c r="G131" s="61">
        <f>1000-80</f>
        <v>920</v>
      </c>
      <c r="J131" s="48">
        <v>401043</v>
      </c>
      <c r="K131" s="93">
        <f t="shared" si="1"/>
        <v>401.043</v>
      </c>
    </row>
    <row r="132" spans="1:11" ht="38.25" hidden="1">
      <c r="A132" s="7" t="s">
        <v>119</v>
      </c>
      <c r="B132" s="59">
        <v>802</v>
      </c>
      <c r="C132" s="60" t="s">
        <v>9</v>
      </c>
      <c r="D132" s="60" t="s">
        <v>19</v>
      </c>
      <c r="E132" s="63" t="s">
        <v>396</v>
      </c>
      <c r="F132" s="53"/>
      <c r="G132" s="61">
        <f>G133</f>
        <v>0</v>
      </c>
      <c r="J132" s="62">
        <f>J133</f>
        <v>0</v>
      </c>
      <c r="K132" s="93">
        <f t="shared" si="1"/>
        <v>0</v>
      </c>
    </row>
    <row r="133" spans="1:11" ht="51" hidden="1">
      <c r="A133" s="8" t="s">
        <v>471</v>
      </c>
      <c r="B133" s="59">
        <v>802</v>
      </c>
      <c r="C133" s="60" t="s">
        <v>9</v>
      </c>
      <c r="D133" s="60" t="s">
        <v>19</v>
      </c>
      <c r="E133" s="63" t="s">
        <v>397</v>
      </c>
      <c r="F133" s="53"/>
      <c r="G133" s="61">
        <f>G134</f>
        <v>0</v>
      </c>
      <c r="J133" s="62">
        <f>J134</f>
        <v>0</v>
      </c>
      <c r="K133" s="93">
        <f t="shared" si="1"/>
        <v>0</v>
      </c>
    </row>
    <row r="134" spans="1:11" ht="38.25" hidden="1">
      <c r="A134" s="8" t="s">
        <v>399</v>
      </c>
      <c r="B134" s="59">
        <v>802</v>
      </c>
      <c r="C134" s="60" t="s">
        <v>9</v>
      </c>
      <c r="D134" s="60" t="s">
        <v>19</v>
      </c>
      <c r="E134" s="63" t="s">
        <v>398</v>
      </c>
      <c r="F134" s="53"/>
      <c r="G134" s="61">
        <f>G135</f>
        <v>0</v>
      </c>
      <c r="J134" s="62">
        <f>J135</f>
        <v>0</v>
      </c>
      <c r="K134" s="93">
        <f t="shared" si="1"/>
        <v>0</v>
      </c>
    </row>
    <row r="135" spans="1:11" ht="15.75" hidden="1">
      <c r="A135" s="7" t="s">
        <v>16</v>
      </c>
      <c r="B135" s="59">
        <v>802</v>
      </c>
      <c r="C135" s="60" t="s">
        <v>9</v>
      </c>
      <c r="D135" s="60" t="s">
        <v>19</v>
      </c>
      <c r="E135" s="63" t="s">
        <v>398</v>
      </c>
      <c r="F135" s="53">
        <v>240</v>
      </c>
      <c r="G135" s="61">
        <f>56-56</f>
        <v>0</v>
      </c>
      <c r="J135" s="48"/>
      <c r="K135" s="93">
        <f t="shared" si="1"/>
        <v>0</v>
      </c>
    </row>
    <row r="136" spans="1:11" ht="25.5" hidden="1">
      <c r="A136" s="7" t="s">
        <v>74</v>
      </c>
      <c r="B136" s="59">
        <v>802</v>
      </c>
      <c r="C136" s="60" t="s">
        <v>9</v>
      </c>
      <c r="D136" s="60" t="s">
        <v>19</v>
      </c>
      <c r="E136" s="63" t="s">
        <v>400</v>
      </c>
      <c r="F136" s="53"/>
      <c r="G136" s="61">
        <f>G137</f>
        <v>0</v>
      </c>
      <c r="J136" s="62">
        <f>J137</f>
        <v>0</v>
      </c>
      <c r="K136" s="93">
        <f t="shared" si="1"/>
        <v>0</v>
      </c>
    </row>
    <row r="137" spans="1:11" ht="51" hidden="1">
      <c r="A137" s="8" t="s">
        <v>403</v>
      </c>
      <c r="B137" s="59">
        <v>802</v>
      </c>
      <c r="C137" s="60" t="s">
        <v>9</v>
      </c>
      <c r="D137" s="60" t="s">
        <v>19</v>
      </c>
      <c r="E137" s="63" t="s">
        <v>401</v>
      </c>
      <c r="F137" s="53"/>
      <c r="G137" s="61">
        <f>G138</f>
        <v>0</v>
      </c>
      <c r="J137" s="62">
        <f>J138</f>
        <v>0</v>
      </c>
      <c r="K137" s="93">
        <f t="shared" si="1"/>
        <v>0</v>
      </c>
    </row>
    <row r="138" spans="1:11" ht="51" hidden="1">
      <c r="A138" s="8" t="s">
        <v>404</v>
      </c>
      <c r="B138" s="59">
        <v>802</v>
      </c>
      <c r="C138" s="60" t="s">
        <v>9</v>
      </c>
      <c r="D138" s="60" t="s">
        <v>19</v>
      </c>
      <c r="E138" s="63" t="s">
        <v>402</v>
      </c>
      <c r="F138" s="53"/>
      <c r="G138" s="61">
        <f>G139</f>
        <v>0</v>
      </c>
      <c r="J138" s="62">
        <f>J139</f>
        <v>0</v>
      </c>
      <c r="K138" s="93">
        <f t="shared" si="1"/>
        <v>0</v>
      </c>
    </row>
    <row r="139" spans="1:11" ht="15.75" hidden="1">
      <c r="A139" s="7" t="s">
        <v>16</v>
      </c>
      <c r="B139" s="59">
        <v>802</v>
      </c>
      <c r="C139" s="60" t="s">
        <v>9</v>
      </c>
      <c r="D139" s="60" t="s">
        <v>19</v>
      </c>
      <c r="E139" s="63" t="s">
        <v>402</v>
      </c>
      <c r="F139" s="53">
        <v>240</v>
      </c>
      <c r="G139" s="61">
        <v>0</v>
      </c>
      <c r="J139" s="48"/>
      <c r="K139" s="93">
        <f t="shared" si="1"/>
        <v>0</v>
      </c>
    </row>
    <row r="140" spans="1:11" ht="15.75" hidden="1">
      <c r="A140" s="7"/>
      <c r="B140" s="59">
        <v>802</v>
      </c>
      <c r="C140" s="60" t="s">
        <v>9</v>
      </c>
      <c r="D140" s="60" t="s">
        <v>19</v>
      </c>
      <c r="E140" s="63" t="s">
        <v>405</v>
      </c>
      <c r="F140" s="53"/>
      <c r="G140" s="61">
        <f>G141</f>
        <v>5</v>
      </c>
      <c r="J140" s="48"/>
      <c r="K140" s="93">
        <f t="shared" si="1"/>
        <v>0</v>
      </c>
    </row>
    <row r="141" spans="1:11" ht="25.5">
      <c r="A141" s="7" t="s">
        <v>16</v>
      </c>
      <c r="B141" s="59">
        <v>802</v>
      </c>
      <c r="C141" s="60" t="s">
        <v>9</v>
      </c>
      <c r="D141" s="60" t="s">
        <v>19</v>
      </c>
      <c r="E141" s="63" t="s">
        <v>405</v>
      </c>
      <c r="F141" s="53">
        <v>240</v>
      </c>
      <c r="G141" s="61">
        <v>5</v>
      </c>
      <c r="J141" s="48">
        <f>J142+J143</f>
        <v>141714</v>
      </c>
      <c r="K141" s="93">
        <f t="shared" si="1"/>
        <v>141.714</v>
      </c>
    </row>
    <row r="142" spans="1:11" ht="25.5">
      <c r="A142" s="7" t="s">
        <v>17</v>
      </c>
      <c r="B142" s="59">
        <v>802</v>
      </c>
      <c r="C142" s="60" t="s">
        <v>9</v>
      </c>
      <c r="D142" s="60" t="s">
        <v>19</v>
      </c>
      <c r="E142" s="63" t="s">
        <v>405</v>
      </c>
      <c r="F142" s="53">
        <v>242</v>
      </c>
      <c r="G142" s="61"/>
      <c r="J142" s="48">
        <v>88900</v>
      </c>
      <c r="K142" s="93">
        <f t="shared" si="1"/>
        <v>88.9</v>
      </c>
    </row>
    <row r="143" spans="1:11" ht="25.5">
      <c r="A143" s="7" t="s">
        <v>16</v>
      </c>
      <c r="B143" s="59">
        <v>802</v>
      </c>
      <c r="C143" s="60" t="s">
        <v>9</v>
      </c>
      <c r="D143" s="60" t="s">
        <v>19</v>
      </c>
      <c r="E143" s="63" t="s">
        <v>405</v>
      </c>
      <c r="F143" s="53">
        <v>244</v>
      </c>
      <c r="G143" s="61"/>
      <c r="J143" s="48">
        <v>52814</v>
      </c>
      <c r="K143" s="93">
        <f t="shared" si="1"/>
        <v>52.814</v>
      </c>
    </row>
    <row r="144" spans="1:11" ht="25.5">
      <c r="A144" s="8" t="s">
        <v>76</v>
      </c>
      <c r="B144" s="59">
        <v>802</v>
      </c>
      <c r="C144" s="60" t="s">
        <v>9</v>
      </c>
      <c r="D144" s="60" t="s">
        <v>19</v>
      </c>
      <c r="E144" s="63" t="s">
        <v>329</v>
      </c>
      <c r="F144" s="53"/>
      <c r="G144" s="61">
        <f>G145+G150+G155+G165+G171</f>
        <v>2287.4</v>
      </c>
      <c r="J144" s="62">
        <f>J145+J150+J155+J165+J171</f>
        <v>3007694.49</v>
      </c>
      <c r="K144" s="93">
        <f t="shared" si="1"/>
        <v>3007.6944900000003</v>
      </c>
    </row>
    <row r="145" spans="1:11" ht="25.5">
      <c r="A145" s="8" t="s">
        <v>77</v>
      </c>
      <c r="B145" s="59">
        <v>802</v>
      </c>
      <c r="C145" s="60" t="s">
        <v>9</v>
      </c>
      <c r="D145" s="60" t="s">
        <v>19</v>
      </c>
      <c r="E145" s="63" t="s">
        <v>406</v>
      </c>
      <c r="F145" s="53"/>
      <c r="G145" s="61">
        <f>G146</f>
        <v>218.20000000000002</v>
      </c>
      <c r="J145" s="62">
        <f>J146</f>
        <v>337870</v>
      </c>
      <c r="K145" s="93">
        <f t="shared" si="1"/>
        <v>337.87</v>
      </c>
    </row>
    <row r="146" spans="1:11" ht="63.75">
      <c r="A146" s="8" t="s">
        <v>472</v>
      </c>
      <c r="B146" s="59">
        <v>802</v>
      </c>
      <c r="C146" s="60" t="s">
        <v>9</v>
      </c>
      <c r="D146" s="60" t="s">
        <v>19</v>
      </c>
      <c r="E146" s="63" t="s">
        <v>407</v>
      </c>
      <c r="F146" s="53"/>
      <c r="G146" s="61">
        <f>G148+G149</f>
        <v>218.20000000000002</v>
      </c>
      <c r="J146" s="62">
        <f>J148+J149</f>
        <v>337870</v>
      </c>
      <c r="K146" s="93">
        <f t="shared" si="1"/>
        <v>337.87</v>
      </c>
    </row>
    <row r="147" spans="1:11" ht="25.5">
      <c r="A147" s="8" t="s">
        <v>409</v>
      </c>
      <c r="B147" s="59">
        <v>802</v>
      </c>
      <c r="C147" s="60" t="s">
        <v>9</v>
      </c>
      <c r="D147" s="60" t="s">
        <v>19</v>
      </c>
      <c r="E147" s="63" t="s">
        <v>408</v>
      </c>
      <c r="F147" s="53"/>
      <c r="G147" s="61">
        <f>G148</f>
        <v>38.20000000000002</v>
      </c>
      <c r="J147" s="62">
        <f>J148</f>
        <v>37870</v>
      </c>
      <c r="K147" s="93">
        <f t="shared" si="1"/>
        <v>37.87</v>
      </c>
    </row>
    <row r="148" spans="1:11" ht="15.75" customHeight="1">
      <c r="A148" s="7" t="s">
        <v>16</v>
      </c>
      <c r="B148" s="59">
        <v>802</v>
      </c>
      <c r="C148" s="60" t="s">
        <v>9</v>
      </c>
      <c r="D148" s="60" t="s">
        <v>19</v>
      </c>
      <c r="E148" s="63" t="s">
        <v>408</v>
      </c>
      <c r="F148" s="53">
        <v>244</v>
      </c>
      <c r="G148" s="61">
        <f>182.4-144.2</f>
        <v>38.20000000000002</v>
      </c>
      <c r="J148" s="48">
        <v>37870</v>
      </c>
      <c r="K148" s="93">
        <f t="shared" si="1"/>
        <v>37.87</v>
      </c>
    </row>
    <row r="149" spans="1:11" ht="29.25" customHeight="1">
      <c r="A149" s="7" t="s">
        <v>511</v>
      </c>
      <c r="B149" s="59">
        <v>802</v>
      </c>
      <c r="C149" s="60" t="s">
        <v>9</v>
      </c>
      <c r="D149" s="60" t="s">
        <v>19</v>
      </c>
      <c r="E149" s="63" t="s">
        <v>408</v>
      </c>
      <c r="F149" s="53">
        <v>630</v>
      </c>
      <c r="G149" s="61">
        <v>180</v>
      </c>
      <c r="J149" s="48">
        <v>300000</v>
      </c>
      <c r="K149" s="93">
        <f t="shared" si="1"/>
        <v>300</v>
      </c>
    </row>
    <row r="150" spans="1:11" ht="25.5">
      <c r="A150" s="8" t="s">
        <v>123</v>
      </c>
      <c r="B150" s="59">
        <v>802</v>
      </c>
      <c r="C150" s="60" t="s">
        <v>9</v>
      </c>
      <c r="D150" s="60" t="s">
        <v>19</v>
      </c>
      <c r="E150" s="63" t="s">
        <v>410</v>
      </c>
      <c r="F150" s="53"/>
      <c r="G150" s="61">
        <f>G151</f>
        <v>224</v>
      </c>
      <c r="J150" s="62">
        <f>J151</f>
        <v>248200</v>
      </c>
      <c r="K150" s="93">
        <f t="shared" si="1"/>
        <v>248.2</v>
      </c>
    </row>
    <row r="151" spans="1:11" ht="26.25" customHeight="1">
      <c r="A151" s="7" t="s">
        <v>413</v>
      </c>
      <c r="B151" s="59">
        <v>802</v>
      </c>
      <c r="C151" s="60" t="s">
        <v>9</v>
      </c>
      <c r="D151" s="60" t="s">
        <v>19</v>
      </c>
      <c r="E151" s="63" t="s">
        <v>411</v>
      </c>
      <c r="F151" s="53"/>
      <c r="G151" s="61">
        <f>G152</f>
        <v>224</v>
      </c>
      <c r="J151" s="62">
        <f>J152</f>
        <v>248200</v>
      </c>
      <c r="K151" s="93">
        <f t="shared" si="1"/>
        <v>248.2</v>
      </c>
    </row>
    <row r="152" spans="1:11" ht="25.5">
      <c r="A152" s="7" t="s">
        <v>473</v>
      </c>
      <c r="B152" s="59">
        <v>802</v>
      </c>
      <c r="C152" s="60" t="s">
        <v>9</v>
      </c>
      <c r="D152" s="60" t="s">
        <v>19</v>
      </c>
      <c r="E152" s="63" t="s">
        <v>412</v>
      </c>
      <c r="F152" s="53"/>
      <c r="G152" s="61">
        <f>G153+G154</f>
        <v>224</v>
      </c>
      <c r="J152" s="62">
        <f>J153+J154</f>
        <v>248200</v>
      </c>
      <c r="K152" s="93">
        <f t="shared" si="1"/>
        <v>248.2</v>
      </c>
    </row>
    <row r="153" spans="1:11" ht="25.5">
      <c r="A153" s="7" t="s">
        <v>16</v>
      </c>
      <c r="B153" s="59">
        <v>802</v>
      </c>
      <c r="C153" s="60" t="s">
        <v>9</v>
      </c>
      <c r="D153" s="60" t="s">
        <v>19</v>
      </c>
      <c r="E153" s="63" t="s">
        <v>412</v>
      </c>
      <c r="F153" s="53">
        <v>244</v>
      </c>
      <c r="G153" s="61">
        <v>154</v>
      </c>
      <c r="J153" s="48">
        <v>148200</v>
      </c>
      <c r="K153" s="93">
        <f t="shared" si="1"/>
        <v>148.2</v>
      </c>
    </row>
    <row r="154" spans="1:11" ht="38.25">
      <c r="A154" s="7" t="s">
        <v>511</v>
      </c>
      <c r="B154" s="59">
        <v>802</v>
      </c>
      <c r="C154" s="60" t="s">
        <v>9</v>
      </c>
      <c r="D154" s="60" t="s">
        <v>19</v>
      </c>
      <c r="E154" s="63" t="s">
        <v>412</v>
      </c>
      <c r="F154" s="53">
        <v>630</v>
      </c>
      <c r="G154" s="61">
        <v>70</v>
      </c>
      <c r="J154" s="48">
        <v>100000</v>
      </c>
      <c r="K154" s="93">
        <f t="shared" si="1"/>
        <v>100</v>
      </c>
    </row>
    <row r="155" spans="1:11" ht="15.75">
      <c r="A155" s="8" t="s">
        <v>78</v>
      </c>
      <c r="B155" s="59">
        <v>802</v>
      </c>
      <c r="C155" s="60" t="s">
        <v>9</v>
      </c>
      <c r="D155" s="60" t="s">
        <v>19</v>
      </c>
      <c r="E155" s="63" t="s">
        <v>330</v>
      </c>
      <c r="F155" s="53"/>
      <c r="G155" s="61">
        <f>G156</f>
        <v>1447.6</v>
      </c>
      <c r="J155" s="62">
        <f>J156</f>
        <v>2126868.49</v>
      </c>
      <c r="K155" s="93">
        <f t="shared" si="1"/>
        <v>2126.8684900000003</v>
      </c>
    </row>
    <row r="156" spans="1:11" ht="25.5">
      <c r="A156" s="8" t="s">
        <v>333</v>
      </c>
      <c r="B156" s="59">
        <v>802</v>
      </c>
      <c r="C156" s="60" t="s">
        <v>9</v>
      </c>
      <c r="D156" s="60" t="s">
        <v>19</v>
      </c>
      <c r="E156" s="63" t="s">
        <v>331</v>
      </c>
      <c r="F156" s="53"/>
      <c r="G156" s="61">
        <f>G157+G158</f>
        <v>1447.6</v>
      </c>
      <c r="J156" s="62">
        <f>J157+J158</f>
        <v>2126868.49</v>
      </c>
      <c r="K156" s="93">
        <f t="shared" si="1"/>
        <v>2126.8684900000003</v>
      </c>
    </row>
    <row r="157" spans="1:11" ht="25.5">
      <c r="A157" s="7" t="s">
        <v>467</v>
      </c>
      <c r="B157" s="59">
        <v>802</v>
      </c>
      <c r="C157" s="60" t="s">
        <v>9</v>
      </c>
      <c r="D157" s="60" t="s">
        <v>19</v>
      </c>
      <c r="E157" s="63" t="s">
        <v>414</v>
      </c>
      <c r="F157" s="53"/>
      <c r="G157" s="61">
        <f>G159</f>
        <v>1427.6</v>
      </c>
      <c r="J157" s="48">
        <f>J159+J162</f>
        <v>2126868.49</v>
      </c>
      <c r="K157" s="93">
        <f t="shared" si="1"/>
        <v>2126.8684900000003</v>
      </c>
    </row>
    <row r="158" spans="1:11" ht="27.75" customHeight="1">
      <c r="A158" s="7" t="s">
        <v>298</v>
      </c>
      <c r="B158" s="59">
        <v>802</v>
      </c>
      <c r="C158" s="60" t="s">
        <v>9</v>
      </c>
      <c r="D158" s="60" t="s">
        <v>19</v>
      </c>
      <c r="E158" s="63" t="s">
        <v>414</v>
      </c>
      <c r="F158" s="53">
        <v>120</v>
      </c>
      <c r="G158" s="61">
        <v>20</v>
      </c>
      <c r="J158" s="62"/>
      <c r="K158" s="93">
        <f t="shared" si="1"/>
        <v>0</v>
      </c>
    </row>
    <row r="159" spans="1:11" ht="25.5">
      <c r="A159" s="7" t="s">
        <v>16</v>
      </c>
      <c r="B159" s="59">
        <v>802</v>
      </c>
      <c r="C159" s="60" t="s">
        <v>9</v>
      </c>
      <c r="D159" s="60" t="s">
        <v>19</v>
      </c>
      <c r="E159" s="63" t="s">
        <v>414</v>
      </c>
      <c r="F159" s="53">
        <v>240</v>
      </c>
      <c r="G159" s="61">
        <v>1427.6</v>
      </c>
      <c r="J159" s="48">
        <f>J160+J161</f>
        <v>1390821.72</v>
      </c>
      <c r="K159" s="93">
        <f aca="true" t="shared" si="2" ref="K159:K248">J159/1000</f>
        <v>1390.82172</v>
      </c>
    </row>
    <row r="160" spans="1:11" ht="25.5">
      <c r="A160" s="7" t="s">
        <v>17</v>
      </c>
      <c r="B160" s="59">
        <v>802</v>
      </c>
      <c r="C160" s="60" t="s">
        <v>9</v>
      </c>
      <c r="D160" s="60" t="s">
        <v>19</v>
      </c>
      <c r="E160" s="63" t="s">
        <v>414</v>
      </c>
      <c r="F160" s="53">
        <v>242</v>
      </c>
      <c r="G160" s="61"/>
      <c r="J160" s="48">
        <v>955030.07</v>
      </c>
      <c r="K160" s="93">
        <f t="shared" si="2"/>
        <v>955.0300699999999</v>
      </c>
    </row>
    <row r="161" spans="1:11" ht="26.25" customHeight="1">
      <c r="A161" s="7" t="s">
        <v>565</v>
      </c>
      <c r="B161" s="59">
        <v>802</v>
      </c>
      <c r="C161" s="60" t="s">
        <v>9</v>
      </c>
      <c r="D161" s="60" t="s">
        <v>19</v>
      </c>
      <c r="E161" s="63" t="s">
        <v>414</v>
      </c>
      <c r="F161" s="53">
        <v>244</v>
      </c>
      <c r="G161" s="61"/>
      <c r="J161" s="48">
        <v>435791.65</v>
      </c>
      <c r="K161" s="93">
        <f t="shared" si="2"/>
        <v>435.79165</v>
      </c>
    </row>
    <row r="162" spans="1:11" ht="15.75">
      <c r="A162" s="7"/>
      <c r="B162" s="59">
        <v>802</v>
      </c>
      <c r="C162" s="60" t="s">
        <v>9</v>
      </c>
      <c r="D162" s="60" t="s">
        <v>19</v>
      </c>
      <c r="E162" s="63" t="s">
        <v>414</v>
      </c>
      <c r="F162" s="53">
        <v>120</v>
      </c>
      <c r="G162" s="61"/>
      <c r="J162" s="48">
        <f>J163+J164</f>
        <v>736046.77</v>
      </c>
      <c r="K162" s="97">
        <f>K163+K164</f>
        <v>736.04677</v>
      </c>
    </row>
    <row r="163" spans="1:11" ht="25.5">
      <c r="A163" s="7" t="s">
        <v>138</v>
      </c>
      <c r="B163" s="59">
        <v>802</v>
      </c>
      <c r="C163" s="60" t="s">
        <v>9</v>
      </c>
      <c r="D163" s="60" t="s">
        <v>19</v>
      </c>
      <c r="E163" s="63" t="s">
        <v>414</v>
      </c>
      <c r="F163" s="53">
        <v>121</v>
      </c>
      <c r="G163" s="61"/>
      <c r="J163" s="48">
        <f>566964.2</f>
        <v>566964.2</v>
      </c>
      <c r="K163" s="97">
        <f>566964.2/1000</f>
        <v>566.9642</v>
      </c>
    </row>
    <row r="164" spans="1:11" ht="51">
      <c r="A164" s="7" t="s">
        <v>140</v>
      </c>
      <c r="B164" s="59">
        <v>802</v>
      </c>
      <c r="C164" s="60" t="s">
        <v>9</v>
      </c>
      <c r="D164" s="60" t="s">
        <v>19</v>
      </c>
      <c r="E164" s="63" t="s">
        <v>414</v>
      </c>
      <c r="F164" s="53">
        <v>129</v>
      </c>
      <c r="G164" s="61"/>
      <c r="J164" s="48">
        <v>169082.57</v>
      </c>
      <c r="K164" s="97">
        <f>169082.57/1000</f>
        <v>169.08257</v>
      </c>
    </row>
    <row r="165" spans="1:11" ht="25.5">
      <c r="A165" s="8" t="s">
        <v>125</v>
      </c>
      <c r="B165" s="59">
        <v>802</v>
      </c>
      <c r="C165" s="60" t="s">
        <v>9</v>
      </c>
      <c r="D165" s="60" t="s">
        <v>19</v>
      </c>
      <c r="E165" s="63" t="s">
        <v>337</v>
      </c>
      <c r="F165" s="53"/>
      <c r="G165" s="61">
        <f>G166</f>
        <v>371.6</v>
      </c>
      <c r="J165" s="62">
        <f>J166</f>
        <v>294756</v>
      </c>
      <c r="K165" s="93">
        <f t="shared" si="2"/>
        <v>294.756</v>
      </c>
    </row>
    <row r="166" spans="1:11" ht="38.25">
      <c r="A166" s="7" t="s">
        <v>474</v>
      </c>
      <c r="B166" s="59">
        <v>802</v>
      </c>
      <c r="C166" s="60" t="s">
        <v>9</v>
      </c>
      <c r="D166" s="60" t="s">
        <v>19</v>
      </c>
      <c r="E166" s="63" t="s">
        <v>338</v>
      </c>
      <c r="F166" s="53"/>
      <c r="G166" s="61">
        <f>G167</f>
        <v>371.6</v>
      </c>
      <c r="J166" s="62">
        <f>J167</f>
        <v>294756</v>
      </c>
      <c r="K166" s="93">
        <f t="shared" si="2"/>
        <v>294.756</v>
      </c>
    </row>
    <row r="167" spans="1:11" ht="38.25">
      <c r="A167" s="7" t="s">
        <v>475</v>
      </c>
      <c r="B167" s="59">
        <v>802</v>
      </c>
      <c r="C167" s="60" t="s">
        <v>9</v>
      </c>
      <c r="D167" s="60" t="s">
        <v>19</v>
      </c>
      <c r="E167" s="63" t="s">
        <v>415</v>
      </c>
      <c r="F167" s="53"/>
      <c r="G167" s="61">
        <f>G168</f>
        <v>371.6</v>
      </c>
      <c r="J167" s="62">
        <f>J168</f>
        <v>294756</v>
      </c>
      <c r="K167" s="93">
        <f t="shared" si="2"/>
        <v>294.756</v>
      </c>
    </row>
    <row r="168" spans="1:11" ht="25.5">
      <c r="A168" s="7" t="s">
        <v>16</v>
      </c>
      <c r="B168" s="59">
        <v>802</v>
      </c>
      <c r="C168" s="60" t="s">
        <v>9</v>
      </c>
      <c r="D168" s="60" t="s">
        <v>19</v>
      </c>
      <c r="E168" s="63" t="s">
        <v>415</v>
      </c>
      <c r="F168" s="53">
        <v>240</v>
      </c>
      <c r="G168" s="61">
        <v>371.6</v>
      </c>
      <c r="J168" s="48">
        <f>J169+J170</f>
        <v>294756</v>
      </c>
      <c r="K168" s="93">
        <f t="shared" si="2"/>
        <v>294.756</v>
      </c>
    </row>
    <row r="169" spans="1:11" ht="25.5">
      <c r="A169" s="7" t="s">
        <v>17</v>
      </c>
      <c r="B169" s="59">
        <v>802</v>
      </c>
      <c r="C169" s="60" t="s">
        <v>9</v>
      </c>
      <c r="D169" s="60" t="s">
        <v>19</v>
      </c>
      <c r="E169" s="63" t="s">
        <v>415</v>
      </c>
      <c r="F169" s="53">
        <v>242</v>
      </c>
      <c r="G169" s="61"/>
      <c r="J169" s="48">
        <v>136554</v>
      </c>
      <c r="K169" s="93">
        <f t="shared" si="2"/>
        <v>136.554</v>
      </c>
    </row>
    <row r="170" spans="1:11" ht="29.25" customHeight="1">
      <c r="A170" s="7" t="s">
        <v>565</v>
      </c>
      <c r="B170" s="59">
        <v>802</v>
      </c>
      <c r="C170" s="60" t="s">
        <v>9</v>
      </c>
      <c r="D170" s="60" t="s">
        <v>19</v>
      </c>
      <c r="E170" s="63" t="s">
        <v>415</v>
      </c>
      <c r="F170" s="53">
        <v>244</v>
      </c>
      <c r="G170" s="61"/>
      <c r="J170" s="48">
        <v>158202</v>
      </c>
      <c r="K170" s="93">
        <f t="shared" si="2"/>
        <v>158.202</v>
      </c>
    </row>
    <row r="171" spans="1:11" ht="15.75" hidden="1">
      <c r="A171" s="8" t="s">
        <v>124</v>
      </c>
      <c r="B171" s="59">
        <v>802</v>
      </c>
      <c r="C171" s="60" t="s">
        <v>9</v>
      </c>
      <c r="D171" s="60" t="s">
        <v>19</v>
      </c>
      <c r="E171" s="63" t="s">
        <v>416</v>
      </c>
      <c r="F171" s="53"/>
      <c r="G171" s="61">
        <f>G172</f>
        <v>26</v>
      </c>
      <c r="J171" s="62">
        <f>J172</f>
        <v>0</v>
      </c>
      <c r="K171" s="93">
        <f t="shared" si="2"/>
        <v>0</v>
      </c>
    </row>
    <row r="172" spans="1:11" ht="38.25" hidden="1">
      <c r="A172" s="7" t="s">
        <v>462</v>
      </c>
      <c r="B172" s="59">
        <v>802</v>
      </c>
      <c r="C172" s="60" t="s">
        <v>9</v>
      </c>
      <c r="D172" s="60" t="s">
        <v>19</v>
      </c>
      <c r="E172" s="63" t="s">
        <v>417</v>
      </c>
      <c r="F172" s="53"/>
      <c r="G172" s="61">
        <f>G173</f>
        <v>26</v>
      </c>
      <c r="J172" s="62">
        <f>J173</f>
        <v>0</v>
      </c>
      <c r="K172" s="93">
        <f t="shared" si="2"/>
        <v>0</v>
      </c>
    </row>
    <row r="173" spans="1:11" ht="38.25" hidden="1">
      <c r="A173" s="7" t="s">
        <v>476</v>
      </c>
      <c r="B173" s="59">
        <v>802</v>
      </c>
      <c r="C173" s="60" t="s">
        <v>9</v>
      </c>
      <c r="D173" s="60" t="s">
        <v>19</v>
      </c>
      <c r="E173" s="63" t="s">
        <v>418</v>
      </c>
      <c r="F173" s="53"/>
      <c r="G173" s="61">
        <f>G174</f>
        <v>26</v>
      </c>
      <c r="J173" s="62">
        <f>J174</f>
        <v>0</v>
      </c>
      <c r="K173" s="93">
        <f t="shared" si="2"/>
        <v>0</v>
      </c>
    </row>
    <row r="174" spans="1:11" ht="15.75" hidden="1">
      <c r="A174" s="7" t="s">
        <v>16</v>
      </c>
      <c r="B174" s="59">
        <v>802</v>
      </c>
      <c r="C174" s="60" t="s">
        <v>9</v>
      </c>
      <c r="D174" s="60" t="s">
        <v>19</v>
      </c>
      <c r="E174" s="63" t="s">
        <v>418</v>
      </c>
      <c r="F174" s="53">
        <v>240</v>
      </c>
      <c r="G174" s="61">
        <v>26</v>
      </c>
      <c r="J174" s="48"/>
      <c r="K174" s="93">
        <f t="shared" si="2"/>
        <v>0</v>
      </c>
    </row>
    <row r="175" spans="1:11" ht="38.25">
      <c r="A175" s="7" t="s">
        <v>79</v>
      </c>
      <c r="B175" s="59">
        <v>802</v>
      </c>
      <c r="C175" s="60" t="s">
        <v>9</v>
      </c>
      <c r="D175" s="60" t="s">
        <v>19</v>
      </c>
      <c r="E175" s="63" t="s">
        <v>314</v>
      </c>
      <c r="F175" s="53"/>
      <c r="G175" s="61">
        <f>G177</f>
        <v>1500</v>
      </c>
      <c r="J175" s="62">
        <f>J177</f>
        <v>1350747</v>
      </c>
      <c r="K175" s="93">
        <f t="shared" si="2"/>
        <v>1350.747</v>
      </c>
    </row>
    <row r="176" spans="1:11" ht="25.5">
      <c r="A176" s="35" t="s">
        <v>505</v>
      </c>
      <c r="B176" s="59">
        <v>802</v>
      </c>
      <c r="C176" s="60" t="s">
        <v>9</v>
      </c>
      <c r="D176" s="60" t="s">
        <v>19</v>
      </c>
      <c r="E176" s="63" t="s">
        <v>419</v>
      </c>
      <c r="F176" s="53"/>
      <c r="G176" s="61">
        <f>G177</f>
        <v>1500</v>
      </c>
      <c r="J176" s="62">
        <f>J177</f>
        <v>1350747</v>
      </c>
      <c r="K176" s="93">
        <f t="shared" si="2"/>
        <v>1350.747</v>
      </c>
    </row>
    <row r="177" spans="1:11" ht="76.5">
      <c r="A177" s="8" t="s">
        <v>494</v>
      </c>
      <c r="B177" s="59">
        <v>802</v>
      </c>
      <c r="C177" s="60" t="s">
        <v>9</v>
      </c>
      <c r="D177" s="60" t="s">
        <v>19</v>
      </c>
      <c r="E177" s="63" t="s">
        <v>421</v>
      </c>
      <c r="F177" s="53"/>
      <c r="G177" s="61">
        <f>G178+G179</f>
        <v>1500</v>
      </c>
      <c r="J177" s="62">
        <f>J178+J179+J180</f>
        <v>1350747</v>
      </c>
      <c r="K177" s="93">
        <f t="shared" si="2"/>
        <v>1350.747</v>
      </c>
    </row>
    <row r="178" spans="1:11" ht="25.5">
      <c r="A178" s="7" t="s">
        <v>16</v>
      </c>
      <c r="B178" s="59">
        <v>802</v>
      </c>
      <c r="C178" s="60" t="s">
        <v>9</v>
      </c>
      <c r="D178" s="60" t="s">
        <v>19</v>
      </c>
      <c r="E178" s="63" t="s">
        <v>421</v>
      </c>
      <c r="F178" s="53">
        <v>244</v>
      </c>
      <c r="G178" s="61">
        <v>700</v>
      </c>
      <c r="H178" s="40">
        <v>116</v>
      </c>
      <c r="I178" s="40">
        <v>-116</v>
      </c>
      <c r="J178" s="48">
        <v>54998</v>
      </c>
      <c r="K178" s="93">
        <f t="shared" si="2"/>
        <v>54.998</v>
      </c>
    </row>
    <row r="179" spans="1:11" ht="42" customHeight="1">
      <c r="A179" s="7" t="s">
        <v>512</v>
      </c>
      <c r="B179" s="59">
        <v>802</v>
      </c>
      <c r="C179" s="60" t="s">
        <v>9</v>
      </c>
      <c r="D179" s="60" t="s">
        <v>19</v>
      </c>
      <c r="E179" s="63" t="s">
        <v>421</v>
      </c>
      <c r="F179" s="53">
        <v>810</v>
      </c>
      <c r="G179" s="61">
        <v>800</v>
      </c>
      <c r="J179" s="48">
        <v>700000</v>
      </c>
      <c r="K179" s="93">
        <f t="shared" si="2"/>
        <v>700</v>
      </c>
    </row>
    <row r="180" spans="1:11" ht="17.25" customHeight="1">
      <c r="A180" s="7" t="s">
        <v>498</v>
      </c>
      <c r="B180" s="59">
        <v>802</v>
      </c>
      <c r="C180" s="60" t="s">
        <v>9</v>
      </c>
      <c r="D180" s="60" t="s">
        <v>19</v>
      </c>
      <c r="E180" s="63" t="s">
        <v>421</v>
      </c>
      <c r="F180" s="53">
        <v>350</v>
      </c>
      <c r="G180" s="61"/>
      <c r="J180" s="48">
        <v>595749</v>
      </c>
      <c r="K180" s="93">
        <f t="shared" si="2"/>
        <v>595.749</v>
      </c>
    </row>
    <row r="181" spans="1:11" ht="25.5">
      <c r="A181" s="12" t="s">
        <v>121</v>
      </c>
      <c r="B181" s="59">
        <v>802</v>
      </c>
      <c r="C181" s="60" t="s">
        <v>9</v>
      </c>
      <c r="D181" s="60" t="s">
        <v>19</v>
      </c>
      <c r="E181" s="63" t="s">
        <v>296</v>
      </c>
      <c r="F181" s="53"/>
      <c r="G181" s="61">
        <f>G186+G182</f>
        <v>899.1</v>
      </c>
      <c r="J181" s="62">
        <f>J186+J182</f>
        <v>879100</v>
      </c>
      <c r="K181" s="93">
        <f t="shared" si="2"/>
        <v>879.1</v>
      </c>
    </row>
    <row r="182" spans="1:11" ht="25.5">
      <c r="A182" s="7" t="s">
        <v>84</v>
      </c>
      <c r="B182" s="59">
        <v>802</v>
      </c>
      <c r="C182" s="60" t="s">
        <v>9</v>
      </c>
      <c r="D182" s="60" t="s">
        <v>19</v>
      </c>
      <c r="E182" s="63" t="s">
        <v>446</v>
      </c>
      <c r="F182" s="53"/>
      <c r="G182" s="61">
        <f>G183</f>
        <v>160</v>
      </c>
      <c r="J182" s="62">
        <f>J183</f>
        <v>140000</v>
      </c>
      <c r="K182" s="93">
        <f t="shared" si="2"/>
        <v>140</v>
      </c>
    </row>
    <row r="183" spans="1:11" ht="38.25">
      <c r="A183" s="8" t="s">
        <v>449</v>
      </c>
      <c r="B183" s="59">
        <v>802</v>
      </c>
      <c r="C183" s="60" t="s">
        <v>9</v>
      </c>
      <c r="D183" s="60" t="s">
        <v>19</v>
      </c>
      <c r="E183" s="63" t="s">
        <v>447</v>
      </c>
      <c r="F183" s="53"/>
      <c r="G183" s="61">
        <f>G184</f>
        <v>160</v>
      </c>
      <c r="J183" s="62">
        <f>J184</f>
        <v>140000</v>
      </c>
      <c r="K183" s="93">
        <f t="shared" si="2"/>
        <v>140</v>
      </c>
    </row>
    <row r="184" spans="1:11" ht="15.75">
      <c r="A184" s="8" t="s">
        <v>450</v>
      </c>
      <c r="B184" s="59">
        <v>802</v>
      </c>
      <c r="C184" s="60" t="s">
        <v>9</v>
      </c>
      <c r="D184" s="60" t="s">
        <v>19</v>
      </c>
      <c r="E184" s="63" t="s">
        <v>448</v>
      </c>
      <c r="F184" s="53"/>
      <c r="G184" s="61">
        <f>G185</f>
        <v>160</v>
      </c>
      <c r="J184" s="62">
        <f>J185</f>
        <v>140000</v>
      </c>
      <c r="K184" s="93">
        <f t="shared" si="2"/>
        <v>140</v>
      </c>
    </row>
    <row r="185" spans="1:11" ht="28.5" customHeight="1">
      <c r="A185" s="7" t="s">
        <v>511</v>
      </c>
      <c r="B185" s="59">
        <v>802</v>
      </c>
      <c r="C185" s="60" t="s">
        <v>9</v>
      </c>
      <c r="D185" s="60" t="s">
        <v>19</v>
      </c>
      <c r="E185" s="63" t="s">
        <v>448</v>
      </c>
      <c r="F185" s="53">
        <v>630</v>
      </c>
      <c r="G185" s="61">
        <v>160</v>
      </c>
      <c r="J185" s="48">
        <v>140000</v>
      </c>
      <c r="K185" s="93">
        <f t="shared" si="2"/>
        <v>140</v>
      </c>
    </row>
    <row r="186" spans="1:11" ht="25.5">
      <c r="A186" s="7" t="s">
        <v>299</v>
      </c>
      <c r="B186" s="59">
        <v>802</v>
      </c>
      <c r="C186" s="60" t="s">
        <v>9</v>
      </c>
      <c r="D186" s="60" t="s">
        <v>19</v>
      </c>
      <c r="E186" s="63" t="s">
        <v>443</v>
      </c>
      <c r="F186" s="53"/>
      <c r="G186" s="61">
        <f>G187</f>
        <v>739.1</v>
      </c>
      <c r="J186" s="62">
        <f>J187</f>
        <v>739100</v>
      </c>
      <c r="K186" s="93">
        <f t="shared" si="2"/>
        <v>739.1</v>
      </c>
    </row>
    <row r="187" spans="1:11" ht="89.25">
      <c r="A187" s="8" t="s">
        <v>297</v>
      </c>
      <c r="B187" s="59">
        <v>802</v>
      </c>
      <c r="C187" s="60" t="s">
        <v>9</v>
      </c>
      <c r="D187" s="60" t="s">
        <v>19</v>
      </c>
      <c r="E187" s="67" t="s">
        <v>444</v>
      </c>
      <c r="F187" s="53"/>
      <c r="G187" s="61">
        <f>G188+G191</f>
        <v>739.1</v>
      </c>
      <c r="J187" s="62">
        <f>J188+J191</f>
        <v>739100</v>
      </c>
      <c r="K187" s="93">
        <f t="shared" si="2"/>
        <v>739.1</v>
      </c>
    </row>
    <row r="188" spans="1:11" ht="25.5">
      <c r="A188" s="8" t="s">
        <v>298</v>
      </c>
      <c r="B188" s="59">
        <v>802</v>
      </c>
      <c r="C188" s="60" t="s">
        <v>9</v>
      </c>
      <c r="D188" s="60" t="s">
        <v>19</v>
      </c>
      <c r="E188" s="67" t="s">
        <v>445</v>
      </c>
      <c r="F188" s="53">
        <v>120</v>
      </c>
      <c r="G188" s="61">
        <v>622.6</v>
      </c>
      <c r="J188" s="48">
        <f>J189+J190</f>
        <v>703241.37</v>
      </c>
      <c r="K188" s="93">
        <f t="shared" si="2"/>
        <v>703.24137</v>
      </c>
    </row>
    <row r="189" spans="1:11" ht="25.5">
      <c r="A189" s="7" t="s">
        <v>138</v>
      </c>
      <c r="B189" s="59">
        <v>802</v>
      </c>
      <c r="C189" s="60" t="s">
        <v>9</v>
      </c>
      <c r="D189" s="60" t="s">
        <v>19</v>
      </c>
      <c r="E189" s="67" t="s">
        <v>445</v>
      </c>
      <c r="F189" s="53">
        <v>121</v>
      </c>
      <c r="G189" s="61"/>
      <c r="J189" s="48">
        <v>542397.01</v>
      </c>
      <c r="K189" s="93">
        <f t="shared" si="2"/>
        <v>542.39701</v>
      </c>
    </row>
    <row r="190" spans="1:11" ht="51">
      <c r="A190" s="7" t="s">
        <v>140</v>
      </c>
      <c r="B190" s="59">
        <v>802</v>
      </c>
      <c r="C190" s="60" t="s">
        <v>9</v>
      </c>
      <c r="D190" s="60" t="s">
        <v>19</v>
      </c>
      <c r="E190" s="67" t="s">
        <v>445</v>
      </c>
      <c r="F190" s="53">
        <v>129</v>
      </c>
      <c r="G190" s="61"/>
      <c r="J190" s="48">
        <v>160844.36</v>
      </c>
      <c r="K190" s="93">
        <f t="shared" si="2"/>
        <v>160.84436</v>
      </c>
    </row>
    <row r="191" spans="1:11" ht="25.5">
      <c r="A191" s="7" t="s">
        <v>16</v>
      </c>
      <c r="B191" s="59">
        <v>802</v>
      </c>
      <c r="C191" s="60" t="s">
        <v>9</v>
      </c>
      <c r="D191" s="60" t="s">
        <v>19</v>
      </c>
      <c r="E191" s="67" t="s">
        <v>445</v>
      </c>
      <c r="F191" s="53">
        <v>240</v>
      </c>
      <c r="G191" s="61">
        <v>116.5</v>
      </c>
      <c r="J191" s="48">
        <f>J192+J193</f>
        <v>35858.63</v>
      </c>
      <c r="K191" s="93">
        <f t="shared" si="2"/>
        <v>35.85863</v>
      </c>
    </row>
    <row r="192" spans="1:11" ht="25.5">
      <c r="A192" s="7" t="s">
        <v>17</v>
      </c>
      <c r="B192" s="59">
        <v>802</v>
      </c>
      <c r="C192" s="60" t="s">
        <v>9</v>
      </c>
      <c r="D192" s="60" t="s">
        <v>19</v>
      </c>
      <c r="E192" s="67" t="s">
        <v>445</v>
      </c>
      <c r="F192" s="53">
        <v>242</v>
      </c>
      <c r="G192" s="61"/>
      <c r="J192" s="48">
        <v>9087.13</v>
      </c>
      <c r="K192" s="93">
        <f t="shared" si="2"/>
        <v>9.087129999999998</v>
      </c>
    </row>
    <row r="193" spans="1:11" ht="25.5">
      <c r="A193" s="8" t="s">
        <v>18</v>
      </c>
      <c r="B193" s="59">
        <v>802</v>
      </c>
      <c r="C193" s="60" t="s">
        <v>9</v>
      </c>
      <c r="D193" s="60" t="s">
        <v>19</v>
      </c>
      <c r="E193" s="67" t="s">
        <v>445</v>
      </c>
      <c r="F193" s="53">
        <v>244</v>
      </c>
      <c r="G193" s="61"/>
      <c r="J193" s="48">
        <v>26771.5</v>
      </c>
      <c r="K193" s="93">
        <f t="shared" si="2"/>
        <v>26.7715</v>
      </c>
    </row>
    <row r="194" spans="1:11" ht="25.5">
      <c r="A194" s="7" t="s">
        <v>566</v>
      </c>
      <c r="B194" s="59">
        <v>802</v>
      </c>
      <c r="C194" s="60" t="s">
        <v>9</v>
      </c>
      <c r="D194" s="60" t="s">
        <v>19</v>
      </c>
      <c r="E194" s="67" t="s">
        <v>149</v>
      </c>
      <c r="F194" s="53">
        <v>300</v>
      </c>
      <c r="G194" s="61"/>
      <c r="J194" s="48">
        <v>15000</v>
      </c>
      <c r="K194" s="93">
        <f t="shared" si="2"/>
        <v>15</v>
      </c>
    </row>
    <row r="195" spans="1:11" ht="15.75">
      <c r="A195" s="7" t="s">
        <v>107</v>
      </c>
      <c r="B195" s="59">
        <v>802</v>
      </c>
      <c r="C195" s="60" t="s">
        <v>9</v>
      </c>
      <c r="D195" s="60" t="s">
        <v>19</v>
      </c>
      <c r="E195" s="67" t="s">
        <v>149</v>
      </c>
      <c r="F195" s="53">
        <v>360</v>
      </c>
      <c r="G195" s="61"/>
      <c r="J195" s="48">
        <v>15000</v>
      </c>
      <c r="K195" s="93">
        <f t="shared" si="2"/>
        <v>15</v>
      </c>
    </row>
    <row r="196" spans="1:11" ht="38.25" hidden="1">
      <c r="A196" s="8" t="s">
        <v>332</v>
      </c>
      <c r="B196" s="59">
        <v>802</v>
      </c>
      <c r="C196" s="60" t="s">
        <v>9</v>
      </c>
      <c r="D196" s="60" t="s">
        <v>19</v>
      </c>
      <c r="E196" s="67" t="s">
        <v>545</v>
      </c>
      <c r="F196" s="53"/>
      <c r="G196" s="61">
        <f>G197</f>
        <v>5136</v>
      </c>
      <c r="J196" s="48"/>
      <c r="K196" s="93">
        <f t="shared" si="2"/>
        <v>0</v>
      </c>
    </row>
    <row r="197" spans="1:11" ht="15.75" hidden="1">
      <c r="A197" s="7" t="s">
        <v>16</v>
      </c>
      <c r="B197" s="59">
        <v>802</v>
      </c>
      <c r="C197" s="60" t="s">
        <v>9</v>
      </c>
      <c r="D197" s="60" t="s">
        <v>19</v>
      </c>
      <c r="E197" s="67" t="s">
        <v>545</v>
      </c>
      <c r="F197" s="53">
        <v>240</v>
      </c>
      <c r="G197" s="61">
        <v>5136</v>
      </c>
      <c r="J197" s="48"/>
      <c r="K197" s="93">
        <f t="shared" si="2"/>
        <v>0</v>
      </c>
    </row>
    <row r="198" spans="1:11" ht="15.75">
      <c r="A198" s="8" t="s">
        <v>93</v>
      </c>
      <c r="B198" s="53">
        <v>802</v>
      </c>
      <c r="C198" s="63" t="s">
        <v>9</v>
      </c>
      <c r="D198" s="63" t="s">
        <v>19</v>
      </c>
      <c r="E198" s="63" t="s">
        <v>142</v>
      </c>
      <c r="F198" s="53"/>
      <c r="G198" s="61">
        <f>G200+G201+G199</f>
        <v>727.4</v>
      </c>
      <c r="J198" s="48">
        <f>J199+J200</f>
        <v>562243.14</v>
      </c>
      <c r="K198" s="93">
        <f t="shared" si="2"/>
        <v>562.24314</v>
      </c>
    </row>
    <row r="199" spans="1:11" ht="25.5">
      <c r="A199" s="8" t="s">
        <v>17</v>
      </c>
      <c r="B199" s="53">
        <v>802</v>
      </c>
      <c r="C199" s="63" t="s">
        <v>9</v>
      </c>
      <c r="D199" s="63" t="s">
        <v>19</v>
      </c>
      <c r="E199" s="63" t="s">
        <v>142</v>
      </c>
      <c r="F199" s="53">
        <v>242</v>
      </c>
      <c r="G199" s="61">
        <v>70.3</v>
      </c>
      <c r="J199" s="48">
        <v>102000</v>
      </c>
      <c r="K199" s="93">
        <f t="shared" si="2"/>
        <v>102</v>
      </c>
    </row>
    <row r="200" spans="1:11" ht="25.5">
      <c r="A200" s="8" t="s">
        <v>18</v>
      </c>
      <c r="B200" s="53">
        <v>802</v>
      </c>
      <c r="C200" s="63" t="s">
        <v>9</v>
      </c>
      <c r="D200" s="63" t="s">
        <v>19</v>
      </c>
      <c r="E200" s="63" t="s">
        <v>142</v>
      </c>
      <c r="F200" s="53">
        <v>244</v>
      </c>
      <c r="G200" s="61">
        <f>658+24-24.9</f>
        <v>657.1</v>
      </c>
      <c r="J200" s="48">
        <v>460243.14</v>
      </c>
      <c r="K200" s="93">
        <f t="shared" si="2"/>
        <v>460.24314000000004</v>
      </c>
    </row>
    <row r="201" spans="1:11" ht="15.75">
      <c r="A201" s="8" t="s">
        <v>133</v>
      </c>
      <c r="B201" s="53">
        <v>802</v>
      </c>
      <c r="C201" s="63" t="s">
        <v>9</v>
      </c>
      <c r="D201" s="63" t="s">
        <v>19</v>
      </c>
      <c r="E201" s="63" t="s">
        <v>142</v>
      </c>
      <c r="F201" s="53">
        <v>340</v>
      </c>
      <c r="G201" s="61">
        <v>0</v>
      </c>
      <c r="J201" s="48"/>
      <c r="K201" s="93">
        <f t="shared" si="2"/>
        <v>0</v>
      </c>
    </row>
    <row r="202" spans="1:11" ht="80.25" customHeight="1">
      <c r="A202" s="8" t="s">
        <v>553</v>
      </c>
      <c r="B202" s="53">
        <v>802</v>
      </c>
      <c r="C202" s="63" t="s">
        <v>9</v>
      </c>
      <c r="D202" s="63" t="s">
        <v>19</v>
      </c>
      <c r="E202" s="63" t="s">
        <v>546</v>
      </c>
      <c r="F202" s="53">
        <v>831</v>
      </c>
      <c r="G202" s="61">
        <v>24.9</v>
      </c>
      <c r="J202" s="48">
        <v>32920</v>
      </c>
      <c r="K202" s="93">
        <f t="shared" si="2"/>
        <v>32.92</v>
      </c>
    </row>
    <row r="203" spans="1:11" ht="15.75" hidden="1">
      <c r="A203" s="8"/>
      <c r="B203" s="53"/>
      <c r="C203" s="63"/>
      <c r="D203" s="63"/>
      <c r="E203" s="63"/>
      <c r="F203" s="53"/>
      <c r="G203" s="61"/>
      <c r="J203" s="48"/>
      <c r="K203" s="93">
        <f t="shared" si="2"/>
        <v>0</v>
      </c>
    </row>
    <row r="204" spans="1:11" ht="53.25" customHeight="1">
      <c r="A204" s="8" t="s">
        <v>541</v>
      </c>
      <c r="B204" s="53">
        <v>802</v>
      </c>
      <c r="C204" s="63" t="s">
        <v>9</v>
      </c>
      <c r="D204" s="63" t="s">
        <v>19</v>
      </c>
      <c r="E204" s="63" t="s">
        <v>542</v>
      </c>
      <c r="F204" s="53"/>
      <c r="G204" s="61">
        <f>G205</f>
        <v>4100</v>
      </c>
      <c r="J204" s="62">
        <f>J205</f>
        <v>5435200</v>
      </c>
      <c r="K204" s="93">
        <f t="shared" si="2"/>
        <v>5435.2</v>
      </c>
    </row>
    <row r="205" spans="1:11" ht="39.75" customHeight="1">
      <c r="A205" s="8" t="s">
        <v>18</v>
      </c>
      <c r="B205" s="53">
        <v>802</v>
      </c>
      <c r="C205" s="63" t="s">
        <v>9</v>
      </c>
      <c r="D205" s="63" t="s">
        <v>19</v>
      </c>
      <c r="E205" s="63" t="s">
        <v>542</v>
      </c>
      <c r="F205" s="53">
        <v>244</v>
      </c>
      <c r="G205" s="61">
        <v>4100</v>
      </c>
      <c r="J205" s="48">
        <v>5435200</v>
      </c>
      <c r="K205" s="93">
        <f t="shared" si="2"/>
        <v>5435.2</v>
      </c>
    </row>
    <row r="206" spans="1:11" ht="28.5">
      <c r="A206" s="13" t="s">
        <v>94</v>
      </c>
      <c r="B206" s="71">
        <v>802</v>
      </c>
      <c r="C206" s="72" t="s">
        <v>13</v>
      </c>
      <c r="D206" s="72" t="s">
        <v>10</v>
      </c>
      <c r="E206" s="73"/>
      <c r="F206" s="74"/>
      <c r="G206" s="49">
        <f aca="true" t="shared" si="3" ref="G206:G213">G207</f>
        <v>490</v>
      </c>
      <c r="J206" s="50">
        <f>J207</f>
        <v>811470.08</v>
      </c>
      <c r="K206" s="93">
        <f t="shared" si="2"/>
        <v>811.4700799999999</v>
      </c>
    </row>
    <row r="207" spans="1:11" ht="15.75">
      <c r="A207" s="14" t="s">
        <v>95</v>
      </c>
      <c r="B207" s="56">
        <v>802</v>
      </c>
      <c r="C207" s="64" t="s">
        <v>13</v>
      </c>
      <c r="D207" s="64" t="s">
        <v>61</v>
      </c>
      <c r="E207" s="75"/>
      <c r="F207" s="76"/>
      <c r="G207" s="57">
        <f t="shared" si="3"/>
        <v>490</v>
      </c>
      <c r="J207" s="58">
        <f>J208</f>
        <v>811470.08</v>
      </c>
      <c r="K207" s="93">
        <f t="shared" si="2"/>
        <v>811.4700799999999</v>
      </c>
    </row>
    <row r="208" spans="1:11" ht="51">
      <c r="A208" s="8" t="s">
        <v>595</v>
      </c>
      <c r="B208" s="53">
        <v>802</v>
      </c>
      <c r="C208" s="63" t="s">
        <v>13</v>
      </c>
      <c r="D208" s="63" t="s">
        <v>61</v>
      </c>
      <c r="E208" s="63" t="s">
        <v>322</v>
      </c>
      <c r="F208" s="53"/>
      <c r="G208" s="61">
        <f>G209+G215</f>
        <v>490</v>
      </c>
      <c r="J208" s="62">
        <f>J209+J215</f>
        <v>811470.08</v>
      </c>
      <c r="K208" s="93">
        <f t="shared" si="2"/>
        <v>811.4700799999999</v>
      </c>
    </row>
    <row r="209" spans="1:11" ht="15.75">
      <c r="A209" s="8" t="s">
        <v>65</v>
      </c>
      <c r="B209" s="53">
        <v>802</v>
      </c>
      <c r="C209" s="63" t="s">
        <v>13</v>
      </c>
      <c r="D209" s="63" t="s">
        <v>61</v>
      </c>
      <c r="E209" s="63" t="s">
        <v>323</v>
      </c>
      <c r="F209" s="53"/>
      <c r="G209" s="61">
        <f t="shared" si="3"/>
        <v>490</v>
      </c>
      <c r="J209" s="62">
        <f>J210</f>
        <v>770000</v>
      </c>
      <c r="K209" s="93">
        <f t="shared" si="2"/>
        <v>770</v>
      </c>
    </row>
    <row r="210" spans="1:11" ht="38.25">
      <c r="A210" s="8" t="s">
        <v>326</v>
      </c>
      <c r="B210" s="53">
        <v>802</v>
      </c>
      <c r="C210" s="63" t="s">
        <v>13</v>
      </c>
      <c r="D210" s="63" t="s">
        <v>61</v>
      </c>
      <c r="E210" s="63" t="s">
        <v>324</v>
      </c>
      <c r="F210" s="53"/>
      <c r="G210" s="61">
        <f>G213+G211</f>
        <v>490</v>
      </c>
      <c r="J210" s="62">
        <f>J213+J211</f>
        <v>770000</v>
      </c>
      <c r="K210" s="93">
        <f t="shared" si="2"/>
        <v>770</v>
      </c>
    </row>
    <row r="211" spans="1:11" ht="67.5" customHeight="1">
      <c r="A211" s="36" t="s">
        <v>529</v>
      </c>
      <c r="B211" s="53">
        <v>802</v>
      </c>
      <c r="C211" s="63" t="s">
        <v>13</v>
      </c>
      <c r="D211" s="63" t="s">
        <v>61</v>
      </c>
      <c r="E211" s="63" t="s">
        <v>513</v>
      </c>
      <c r="F211" s="53"/>
      <c r="G211" s="61">
        <f>G212</f>
        <v>210</v>
      </c>
      <c r="J211" s="62">
        <f>J212</f>
        <v>490000</v>
      </c>
      <c r="K211" s="93">
        <f t="shared" si="2"/>
        <v>490</v>
      </c>
    </row>
    <row r="212" spans="1:11" ht="15.75">
      <c r="A212" s="8" t="s">
        <v>107</v>
      </c>
      <c r="B212" s="53">
        <v>802</v>
      </c>
      <c r="C212" s="63" t="s">
        <v>13</v>
      </c>
      <c r="D212" s="63" t="s">
        <v>61</v>
      </c>
      <c r="E212" s="63" t="s">
        <v>513</v>
      </c>
      <c r="F212" s="53">
        <v>360</v>
      </c>
      <c r="G212" s="61">
        <v>210</v>
      </c>
      <c r="J212" s="48">
        <v>490000</v>
      </c>
      <c r="K212" s="93">
        <f t="shared" si="2"/>
        <v>490</v>
      </c>
    </row>
    <row r="213" spans="1:11" ht="42.75" customHeight="1">
      <c r="A213" s="8" t="s">
        <v>325</v>
      </c>
      <c r="B213" s="53">
        <v>802</v>
      </c>
      <c r="C213" s="63" t="s">
        <v>13</v>
      </c>
      <c r="D213" s="63" t="s">
        <v>61</v>
      </c>
      <c r="E213" s="63" t="s">
        <v>496</v>
      </c>
      <c r="F213" s="53"/>
      <c r="G213" s="61">
        <f t="shared" si="3"/>
        <v>280</v>
      </c>
      <c r="J213" s="62">
        <f>J214</f>
        <v>280000</v>
      </c>
      <c r="K213" s="93">
        <f t="shared" si="2"/>
        <v>280</v>
      </c>
    </row>
    <row r="214" spans="1:11" ht="15.75">
      <c r="A214" s="8" t="s">
        <v>107</v>
      </c>
      <c r="B214" s="53">
        <v>802</v>
      </c>
      <c r="C214" s="63" t="s">
        <v>13</v>
      </c>
      <c r="D214" s="63" t="s">
        <v>61</v>
      </c>
      <c r="E214" s="63" t="s">
        <v>496</v>
      </c>
      <c r="F214" s="53">
        <v>360</v>
      </c>
      <c r="G214" s="61">
        <v>280</v>
      </c>
      <c r="J214" s="48">
        <v>280000</v>
      </c>
      <c r="K214" s="93">
        <f t="shared" si="2"/>
        <v>280</v>
      </c>
    </row>
    <row r="215" spans="1:11" ht="15.75">
      <c r="A215" s="8" t="s">
        <v>66</v>
      </c>
      <c r="B215" s="53">
        <v>802</v>
      </c>
      <c r="C215" s="63" t="s">
        <v>13</v>
      </c>
      <c r="D215" s="63" t="s">
        <v>61</v>
      </c>
      <c r="E215" s="63" t="s">
        <v>368</v>
      </c>
      <c r="F215" s="53"/>
      <c r="G215" s="61">
        <f>G216</f>
        <v>0</v>
      </c>
      <c r="J215" s="62">
        <f>J216</f>
        <v>41470.08</v>
      </c>
      <c r="K215" s="93">
        <f t="shared" si="2"/>
        <v>41.47008</v>
      </c>
    </row>
    <row r="216" spans="1:11" ht="38.25">
      <c r="A216" s="8" t="s">
        <v>371</v>
      </c>
      <c r="B216" s="53">
        <v>802</v>
      </c>
      <c r="C216" s="63" t="s">
        <v>13</v>
      </c>
      <c r="D216" s="63" t="s">
        <v>61</v>
      </c>
      <c r="E216" s="63" t="s">
        <v>369</v>
      </c>
      <c r="F216" s="53"/>
      <c r="G216" s="61">
        <f>G217</f>
        <v>0</v>
      </c>
      <c r="J216" s="62">
        <f>J217</f>
        <v>41470.08</v>
      </c>
      <c r="K216" s="93">
        <f t="shared" si="2"/>
        <v>41.47008</v>
      </c>
    </row>
    <row r="217" spans="1:11" ht="38.25">
      <c r="A217" s="8" t="s">
        <v>372</v>
      </c>
      <c r="B217" s="53">
        <v>802</v>
      </c>
      <c r="C217" s="63" t="s">
        <v>13</v>
      </c>
      <c r="D217" s="63" t="s">
        <v>61</v>
      </c>
      <c r="E217" s="63" t="s">
        <v>370</v>
      </c>
      <c r="F217" s="53"/>
      <c r="G217" s="61">
        <f>G218+G220</f>
        <v>0</v>
      </c>
      <c r="J217" s="62">
        <f>J218+J220</f>
        <v>41470.08</v>
      </c>
      <c r="K217" s="93">
        <f t="shared" si="2"/>
        <v>41.47008</v>
      </c>
    </row>
    <row r="218" spans="1:11" ht="25.5">
      <c r="A218" s="7" t="s">
        <v>16</v>
      </c>
      <c r="B218" s="53">
        <v>802</v>
      </c>
      <c r="C218" s="63" t="s">
        <v>13</v>
      </c>
      <c r="D218" s="63" t="s">
        <v>61</v>
      </c>
      <c r="E218" s="63" t="s">
        <v>370</v>
      </c>
      <c r="F218" s="53">
        <v>240</v>
      </c>
      <c r="G218" s="61"/>
      <c r="J218" s="48">
        <v>41470.08</v>
      </c>
      <c r="K218" s="93">
        <f t="shared" si="2"/>
        <v>41.47008</v>
      </c>
    </row>
    <row r="219" spans="1:11" ht="25.5">
      <c r="A219" s="8" t="s">
        <v>18</v>
      </c>
      <c r="B219" s="53">
        <v>802</v>
      </c>
      <c r="C219" s="63" t="s">
        <v>13</v>
      </c>
      <c r="D219" s="63" t="s">
        <v>61</v>
      </c>
      <c r="E219" s="63" t="s">
        <v>370</v>
      </c>
      <c r="F219" s="53">
        <v>244</v>
      </c>
      <c r="G219" s="61"/>
      <c r="J219" s="48">
        <v>41470.08</v>
      </c>
      <c r="K219" s="93">
        <f>J219/1000</f>
        <v>41.47008</v>
      </c>
    </row>
    <row r="220" spans="1:11" ht="15.75" hidden="1">
      <c r="A220" s="8" t="s">
        <v>107</v>
      </c>
      <c r="B220" s="53"/>
      <c r="C220" s="63"/>
      <c r="D220" s="63"/>
      <c r="E220" s="63" t="s">
        <v>370</v>
      </c>
      <c r="F220" s="53">
        <v>360</v>
      </c>
      <c r="G220" s="61"/>
      <c r="J220" s="48"/>
      <c r="K220" s="93">
        <f t="shared" si="2"/>
        <v>0</v>
      </c>
    </row>
    <row r="221" spans="1:11" ht="15.75">
      <c r="A221" s="15" t="s">
        <v>32</v>
      </c>
      <c r="B221" s="51" t="s">
        <v>21</v>
      </c>
      <c r="C221" s="52" t="s">
        <v>29</v>
      </c>
      <c r="D221" s="52" t="s">
        <v>10</v>
      </c>
      <c r="E221" s="72"/>
      <c r="F221" s="71"/>
      <c r="G221" s="49">
        <f>G245+G260+G270+G222</f>
        <v>116052.1044</v>
      </c>
      <c r="J221" s="50">
        <f>J245+J260+J270+J222</f>
        <v>140556970.45000002</v>
      </c>
      <c r="K221" s="93">
        <f t="shared" si="2"/>
        <v>140556.97045000002</v>
      </c>
    </row>
    <row r="222" spans="1:11" ht="15.75">
      <c r="A222" s="16" t="s">
        <v>463</v>
      </c>
      <c r="B222" s="51">
        <v>802</v>
      </c>
      <c r="C222" s="52" t="s">
        <v>29</v>
      </c>
      <c r="D222" s="52" t="s">
        <v>60</v>
      </c>
      <c r="E222" s="72"/>
      <c r="F222" s="71"/>
      <c r="G222" s="49">
        <f>G223</f>
        <v>70315.1044</v>
      </c>
      <c r="J222" s="50">
        <f>J223</f>
        <v>69909875.93</v>
      </c>
      <c r="K222" s="93">
        <f t="shared" si="2"/>
        <v>69909.87593000001</v>
      </c>
    </row>
    <row r="223" spans="1:11" ht="38.25">
      <c r="A223" s="7" t="s">
        <v>79</v>
      </c>
      <c r="B223" s="59">
        <v>802</v>
      </c>
      <c r="C223" s="60" t="s">
        <v>29</v>
      </c>
      <c r="D223" s="60" t="s">
        <v>60</v>
      </c>
      <c r="E223" s="63" t="s">
        <v>314</v>
      </c>
      <c r="F223" s="53"/>
      <c r="G223" s="61">
        <f>G224+G233+G236</f>
        <v>70315.1044</v>
      </c>
      <c r="J223" s="62">
        <f>J224+J233+J236</f>
        <v>69909875.93</v>
      </c>
      <c r="K223" s="93">
        <f t="shared" si="2"/>
        <v>69909.87593000001</v>
      </c>
    </row>
    <row r="224" spans="1:11" ht="32.25" customHeight="1">
      <c r="A224" s="8" t="s">
        <v>316</v>
      </c>
      <c r="B224" s="59">
        <v>802</v>
      </c>
      <c r="C224" s="60" t="s">
        <v>29</v>
      </c>
      <c r="D224" s="60" t="s">
        <v>60</v>
      </c>
      <c r="E224" s="63" t="s">
        <v>419</v>
      </c>
      <c r="F224" s="53"/>
      <c r="G224" s="61">
        <f>G225</f>
        <v>1638.1</v>
      </c>
      <c r="J224" s="62">
        <f>J225</f>
        <v>1104636.93</v>
      </c>
      <c r="K224" s="93">
        <f t="shared" si="2"/>
        <v>1104.63693</v>
      </c>
    </row>
    <row r="225" spans="1:11" ht="25.5">
      <c r="A225" s="8" t="s">
        <v>315</v>
      </c>
      <c r="B225" s="59">
        <v>802</v>
      </c>
      <c r="C225" s="60" t="s">
        <v>29</v>
      </c>
      <c r="D225" s="60" t="s">
        <v>60</v>
      </c>
      <c r="E225" s="67" t="s">
        <v>420</v>
      </c>
      <c r="F225" s="53"/>
      <c r="G225" s="61">
        <f>G226</f>
        <v>1638.1</v>
      </c>
      <c r="J225" s="62">
        <f>J226</f>
        <v>1104636.93</v>
      </c>
      <c r="K225" s="93">
        <f t="shared" si="2"/>
        <v>1104.63693</v>
      </c>
    </row>
    <row r="226" spans="1:12" ht="25.5">
      <c r="A226" s="7" t="s">
        <v>16</v>
      </c>
      <c r="B226" s="59">
        <v>802</v>
      </c>
      <c r="C226" s="60" t="s">
        <v>29</v>
      </c>
      <c r="D226" s="60" t="s">
        <v>60</v>
      </c>
      <c r="E226" s="67" t="s">
        <v>420</v>
      </c>
      <c r="F226" s="53">
        <v>240</v>
      </c>
      <c r="G226" s="61">
        <v>1638.1</v>
      </c>
      <c r="J226" s="48">
        <f>J227+J228</f>
        <v>1104636.93</v>
      </c>
      <c r="K226" s="93">
        <f t="shared" si="2"/>
        <v>1104.63693</v>
      </c>
      <c r="L226" s="34"/>
    </row>
    <row r="227" spans="1:11" ht="25.5">
      <c r="A227" s="7" t="s">
        <v>17</v>
      </c>
      <c r="B227" s="59">
        <v>802</v>
      </c>
      <c r="C227" s="60" t="s">
        <v>29</v>
      </c>
      <c r="D227" s="60" t="s">
        <v>60</v>
      </c>
      <c r="E227" s="67" t="s">
        <v>420</v>
      </c>
      <c r="F227" s="53">
        <v>242</v>
      </c>
      <c r="G227" s="61"/>
      <c r="J227" s="48">
        <v>70001.4</v>
      </c>
      <c r="K227" s="93">
        <f t="shared" si="2"/>
        <v>70.00139999999999</v>
      </c>
    </row>
    <row r="228" spans="1:11" ht="25.5">
      <c r="A228" s="7" t="s">
        <v>18</v>
      </c>
      <c r="B228" s="59">
        <v>802</v>
      </c>
      <c r="C228" s="60" t="s">
        <v>29</v>
      </c>
      <c r="D228" s="60" t="s">
        <v>60</v>
      </c>
      <c r="E228" s="67" t="s">
        <v>420</v>
      </c>
      <c r="F228" s="53">
        <v>244</v>
      </c>
      <c r="G228" s="61"/>
      <c r="J228" s="48">
        <v>1034635.53</v>
      </c>
      <c r="K228" s="93">
        <f t="shared" si="2"/>
        <v>1034.63553</v>
      </c>
    </row>
    <row r="229" spans="1:11" ht="28.5" customHeight="1">
      <c r="A229" s="7" t="s">
        <v>567</v>
      </c>
      <c r="B229" s="59">
        <v>802</v>
      </c>
      <c r="C229" s="60" t="s">
        <v>29</v>
      </c>
      <c r="D229" s="60" t="s">
        <v>60</v>
      </c>
      <c r="E229" s="67" t="s">
        <v>559</v>
      </c>
      <c r="F229" s="53"/>
      <c r="G229" s="61"/>
      <c r="J229" s="48">
        <f>J230</f>
        <v>62664</v>
      </c>
      <c r="K229" s="93">
        <f t="shared" si="2"/>
        <v>62.664</v>
      </c>
    </row>
    <row r="230" spans="1:11" ht="25.5">
      <c r="A230" s="7" t="s">
        <v>18</v>
      </c>
      <c r="B230" s="59">
        <v>802</v>
      </c>
      <c r="C230" s="60" t="s">
        <v>29</v>
      </c>
      <c r="D230" s="60" t="s">
        <v>60</v>
      </c>
      <c r="E230" s="67" t="s">
        <v>559</v>
      </c>
      <c r="F230" s="53">
        <v>244</v>
      </c>
      <c r="G230" s="61"/>
      <c r="J230" s="48">
        <v>62664</v>
      </c>
      <c r="K230" s="93">
        <f t="shared" si="2"/>
        <v>62.664</v>
      </c>
    </row>
    <row r="231" spans="1:11" ht="15.75" hidden="1">
      <c r="A231" s="25"/>
      <c r="B231" s="59"/>
      <c r="C231" s="60"/>
      <c r="D231" s="60"/>
      <c r="E231" s="67"/>
      <c r="F231" s="53"/>
      <c r="G231" s="61"/>
      <c r="J231" s="48"/>
      <c r="K231" s="93"/>
    </row>
    <row r="232" spans="1:11" ht="15.75" hidden="1">
      <c r="A232" s="25"/>
      <c r="B232" s="59"/>
      <c r="C232" s="60"/>
      <c r="D232" s="60"/>
      <c r="E232" s="67"/>
      <c r="F232" s="53"/>
      <c r="G232" s="61"/>
      <c r="J232" s="48"/>
      <c r="K232" s="93"/>
    </row>
    <row r="233" spans="1:11" ht="38.25">
      <c r="A233" s="36" t="s">
        <v>530</v>
      </c>
      <c r="B233" s="59">
        <v>802</v>
      </c>
      <c r="C233" s="60" t="s">
        <v>29</v>
      </c>
      <c r="D233" s="60" t="s">
        <v>60</v>
      </c>
      <c r="E233" s="67" t="s">
        <v>514</v>
      </c>
      <c r="F233" s="53"/>
      <c r="G233" s="61">
        <f>G234</f>
        <v>86.0044</v>
      </c>
      <c r="J233" s="48">
        <f>J234</f>
        <v>85200</v>
      </c>
      <c r="K233" s="93">
        <f t="shared" si="2"/>
        <v>85.2</v>
      </c>
    </row>
    <row r="234" spans="1:11" ht="25.5">
      <c r="A234" s="7" t="s">
        <v>16</v>
      </c>
      <c r="B234" s="59">
        <v>802</v>
      </c>
      <c r="C234" s="60" t="s">
        <v>29</v>
      </c>
      <c r="D234" s="60" t="s">
        <v>60</v>
      </c>
      <c r="E234" s="67" t="s">
        <v>514</v>
      </c>
      <c r="F234" s="53">
        <v>240</v>
      </c>
      <c r="G234" s="61">
        <v>86.0044</v>
      </c>
      <c r="J234" s="48">
        <v>85200</v>
      </c>
      <c r="K234" s="93">
        <f t="shared" si="2"/>
        <v>85.2</v>
      </c>
    </row>
    <row r="235" spans="1:11" ht="25.5">
      <c r="A235" s="7" t="s">
        <v>18</v>
      </c>
      <c r="B235" s="59">
        <v>802</v>
      </c>
      <c r="C235" s="60" t="s">
        <v>29</v>
      </c>
      <c r="D235" s="60" t="s">
        <v>60</v>
      </c>
      <c r="E235" s="67" t="s">
        <v>514</v>
      </c>
      <c r="F235" s="53">
        <v>244</v>
      </c>
      <c r="G235" s="61">
        <v>86.0044</v>
      </c>
      <c r="J235" s="48">
        <v>85200</v>
      </c>
      <c r="K235" s="93">
        <f>J235/1000</f>
        <v>85.2</v>
      </c>
    </row>
    <row r="236" spans="1:11" ht="38.25">
      <c r="A236" s="7" t="s">
        <v>532</v>
      </c>
      <c r="B236" s="59">
        <v>802</v>
      </c>
      <c r="C236" s="60" t="s">
        <v>29</v>
      </c>
      <c r="D236" s="60" t="s">
        <v>60</v>
      </c>
      <c r="E236" s="67" t="s">
        <v>501</v>
      </c>
      <c r="F236" s="53"/>
      <c r="G236" s="61">
        <f>G239+G241</f>
        <v>68591</v>
      </c>
      <c r="J236" s="48">
        <f>J239+J237+J243+J241</f>
        <v>68720039</v>
      </c>
      <c r="K236" s="93">
        <f t="shared" si="2"/>
        <v>68720.039</v>
      </c>
    </row>
    <row r="237" spans="1:11" ht="44.25" customHeight="1">
      <c r="A237" s="7" t="s">
        <v>506</v>
      </c>
      <c r="B237" s="59">
        <v>802</v>
      </c>
      <c r="C237" s="60" t="s">
        <v>29</v>
      </c>
      <c r="D237" s="60" t="s">
        <v>60</v>
      </c>
      <c r="E237" s="67" t="s">
        <v>503</v>
      </c>
      <c r="F237" s="53"/>
      <c r="G237" s="61"/>
      <c r="J237" s="48">
        <f>J238</f>
        <v>66375</v>
      </c>
      <c r="K237" s="93">
        <f t="shared" si="2"/>
        <v>66.375</v>
      </c>
    </row>
    <row r="238" spans="1:11" ht="42.75" customHeight="1">
      <c r="A238" s="7" t="s">
        <v>568</v>
      </c>
      <c r="B238" s="59">
        <v>802</v>
      </c>
      <c r="C238" s="60" t="s">
        <v>29</v>
      </c>
      <c r="D238" s="60" t="s">
        <v>60</v>
      </c>
      <c r="E238" s="67" t="s">
        <v>503</v>
      </c>
      <c r="F238" s="53">
        <v>414</v>
      </c>
      <c r="G238" s="61"/>
      <c r="J238" s="48">
        <v>66375</v>
      </c>
      <c r="K238" s="93">
        <f t="shared" si="2"/>
        <v>66.375</v>
      </c>
    </row>
    <row r="239" spans="1:11" ht="66.75" customHeight="1">
      <c r="A239" s="36" t="s">
        <v>531</v>
      </c>
      <c r="B239" s="59">
        <v>802</v>
      </c>
      <c r="C239" s="60" t="s">
        <v>29</v>
      </c>
      <c r="D239" s="60" t="s">
        <v>60</v>
      </c>
      <c r="E239" s="67" t="s">
        <v>515</v>
      </c>
      <c r="F239" s="53"/>
      <c r="G239" s="61">
        <f>G240</f>
        <v>38591</v>
      </c>
      <c r="J239" s="48">
        <f>J240</f>
        <v>38591000</v>
      </c>
      <c r="K239" s="93">
        <f t="shared" si="2"/>
        <v>38591</v>
      </c>
    </row>
    <row r="240" spans="1:11" ht="15.75">
      <c r="A240" s="7" t="s">
        <v>517</v>
      </c>
      <c r="B240" s="59">
        <v>802</v>
      </c>
      <c r="C240" s="60" t="s">
        <v>29</v>
      </c>
      <c r="D240" s="60" t="s">
        <v>60</v>
      </c>
      <c r="E240" s="67" t="s">
        <v>515</v>
      </c>
      <c r="F240" s="53">
        <v>410</v>
      </c>
      <c r="G240" s="61">
        <v>38591</v>
      </c>
      <c r="J240" s="48">
        <v>38591000</v>
      </c>
      <c r="K240" s="93">
        <f t="shared" si="2"/>
        <v>38591</v>
      </c>
    </row>
    <row r="241" spans="1:11" ht="25.5">
      <c r="A241" s="35" t="s">
        <v>533</v>
      </c>
      <c r="B241" s="59">
        <v>802</v>
      </c>
      <c r="C241" s="60" t="s">
        <v>29</v>
      </c>
      <c r="D241" s="60" t="s">
        <v>60</v>
      </c>
      <c r="E241" s="67" t="s">
        <v>516</v>
      </c>
      <c r="F241" s="53"/>
      <c r="G241" s="61">
        <f>G242</f>
        <v>30000</v>
      </c>
      <c r="J241" s="48">
        <f>J242</f>
        <v>30000000</v>
      </c>
      <c r="K241" s="93">
        <f t="shared" si="2"/>
        <v>30000</v>
      </c>
    </row>
    <row r="242" spans="1:11" ht="15.75">
      <c r="A242" s="7" t="s">
        <v>517</v>
      </c>
      <c r="B242" s="59">
        <v>802</v>
      </c>
      <c r="C242" s="60" t="s">
        <v>29</v>
      </c>
      <c r="D242" s="60" t="s">
        <v>60</v>
      </c>
      <c r="E242" s="67" t="s">
        <v>516</v>
      </c>
      <c r="F242" s="53">
        <v>410</v>
      </c>
      <c r="G242" s="61">
        <v>30000</v>
      </c>
      <c r="J242" s="48">
        <v>30000000</v>
      </c>
      <c r="K242" s="93">
        <f t="shared" si="2"/>
        <v>30000</v>
      </c>
    </row>
    <row r="243" spans="1:11" ht="25.5" hidden="1">
      <c r="A243" s="7" t="s">
        <v>567</v>
      </c>
      <c r="B243" s="59">
        <v>802</v>
      </c>
      <c r="C243" s="60" t="s">
        <v>29</v>
      </c>
      <c r="D243" s="60" t="s">
        <v>60</v>
      </c>
      <c r="E243" s="67" t="s">
        <v>559</v>
      </c>
      <c r="F243" s="53"/>
      <c r="G243" s="61"/>
      <c r="J243" s="77">
        <f>J244</f>
        <v>62664</v>
      </c>
      <c r="K243" s="93"/>
    </row>
    <row r="244" spans="1:11" ht="25.5" hidden="1">
      <c r="A244" s="7" t="s">
        <v>18</v>
      </c>
      <c r="B244" s="59">
        <v>802</v>
      </c>
      <c r="C244" s="60" t="s">
        <v>29</v>
      </c>
      <c r="D244" s="60" t="s">
        <v>60</v>
      </c>
      <c r="E244" s="67" t="s">
        <v>559</v>
      </c>
      <c r="F244" s="53">
        <v>244</v>
      </c>
      <c r="G244" s="61"/>
      <c r="J244" s="48">
        <v>62664</v>
      </c>
      <c r="K244" s="93">
        <f t="shared" si="2"/>
        <v>62.664</v>
      </c>
    </row>
    <row r="245" spans="1:11" ht="15.75">
      <c r="A245" s="17" t="s">
        <v>108</v>
      </c>
      <c r="B245" s="54">
        <v>802</v>
      </c>
      <c r="C245" s="55" t="s">
        <v>29</v>
      </c>
      <c r="D245" s="55" t="s">
        <v>55</v>
      </c>
      <c r="E245" s="64"/>
      <c r="F245" s="56"/>
      <c r="G245" s="57">
        <f>G246+G251</f>
        <v>1405.6999999999998</v>
      </c>
      <c r="J245" s="58">
        <f>J246+J251+J258</f>
        <v>1349587.85</v>
      </c>
      <c r="K245" s="93">
        <f t="shared" si="2"/>
        <v>1349.5878500000001</v>
      </c>
    </row>
    <row r="246" spans="1:11" ht="25.5">
      <c r="A246" s="8" t="s">
        <v>76</v>
      </c>
      <c r="B246" s="59">
        <v>802</v>
      </c>
      <c r="C246" s="60" t="s">
        <v>29</v>
      </c>
      <c r="D246" s="60" t="s">
        <v>55</v>
      </c>
      <c r="E246" s="63" t="s">
        <v>329</v>
      </c>
      <c r="F246" s="53"/>
      <c r="G246" s="61">
        <f>G247</f>
        <v>857.9</v>
      </c>
      <c r="J246" s="62">
        <f>J247</f>
        <v>482100</v>
      </c>
      <c r="K246" s="93">
        <f t="shared" si="2"/>
        <v>482.1</v>
      </c>
    </row>
    <row r="247" spans="1:11" ht="25.5">
      <c r="A247" s="8" t="s">
        <v>123</v>
      </c>
      <c r="B247" s="59">
        <v>802</v>
      </c>
      <c r="C247" s="60" t="s">
        <v>29</v>
      </c>
      <c r="D247" s="60" t="s">
        <v>55</v>
      </c>
      <c r="E247" s="63" t="s">
        <v>410</v>
      </c>
      <c r="F247" s="53"/>
      <c r="G247" s="61">
        <f>G248</f>
        <v>857.9</v>
      </c>
      <c r="J247" s="62">
        <f>J248</f>
        <v>482100</v>
      </c>
      <c r="K247" s="93">
        <f t="shared" si="2"/>
        <v>482.1</v>
      </c>
    </row>
    <row r="248" spans="1:11" ht="28.5" customHeight="1">
      <c r="A248" s="35" t="s">
        <v>438</v>
      </c>
      <c r="B248" s="59">
        <v>802</v>
      </c>
      <c r="C248" s="60" t="s">
        <v>29</v>
      </c>
      <c r="D248" s="60" t="s">
        <v>55</v>
      </c>
      <c r="E248" s="63" t="s">
        <v>518</v>
      </c>
      <c r="F248" s="53"/>
      <c r="G248" s="61">
        <f>G249</f>
        <v>857.9</v>
      </c>
      <c r="J248" s="62">
        <f>J249</f>
        <v>482100</v>
      </c>
      <c r="K248" s="93">
        <f t="shared" si="2"/>
        <v>482.1</v>
      </c>
    </row>
    <row r="249" spans="1:11" ht="38.25">
      <c r="A249" s="35" t="s">
        <v>539</v>
      </c>
      <c r="B249" s="59">
        <v>802</v>
      </c>
      <c r="C249" s="60" t="s">
        <v>29</v>
      </c>
      <c r="D249" s="60" t="s">
        <v>55</v>
      </c>
      <c r="E249" s="63" t="s">
        <v>519</v>
      </c>
      <c r="F249" s="53"/>
      <c r="G249" s="61">
        <f>G250</f>
        <v>857.9</v>
      </c>
      <c r="J249" s="62">
        <f>J250</f>
        <v>482100</v>
      </c>
      <c r="K249" s="93">
        <f aca="true" t="shared" si="4" ref="K249:K320">J249/1000</f>
        <v>482.1</v>
      </c>
    </row>
    <row r="250" spans="1:11" ht="42" customHeight="1">
      <c r="A250" s="18" t="s">
        <v>512</v>
      </c>
      <c r="B250" s="59">
        <v>802</v>
      </c>
      <c r="C250" s="60" t="s">
        <v>29</v>
      </c>
      <c r="D250" s="60" t="s">
        <v>55</v>
      </c>
      <c r="E250" s="63" t="s">
        <v>519</v>
      </c>
      <c r="F250" s="53">
        <v>810</v>
      </c>
      <c r="G250" s="61">
        <v>857.9</v>
      </c>
      <c r="J250" s="48">
        <v>482100</v>
      </c>
      <c r="K250" s="93">
        <f t="shared" si="4"/>
        <v>482.1</v>
      </c>
    </row>
    <row r="251" spans="1:11" ht="38.25">
      <c r="A251" s="18" t="s">
        <v>111</v>
      </c>
      <c r="B251" s="59">
        <v>802</v>
      </c>
      <c r="C251" s="60" t="s">
        <v>29</v>
      </c>
      <c r="D251" s="60" t="s">
        <v>55</v>
      </c>
      <c r="E251" s="63" t="s">
        <v>432</v>
      </c>
      <c r="F251" s="53"/>
      <c r="G251" s="61">
        <f>G252</f>
        <v>547.8</v>
      </c>
      <c r="J251" s="62">
        <f>J252</f>
        <v>233087.85</v>
      </c>
      <c r="K251" s="93">
        <f t="shared" si="4"/>
        <v>233.08785</v>
      </c>
    </row>
    <row r="252" spans="1:11" ht="25.5">
      <c r="A252" s="18" t="s">
        <v>112</v>
      </c>
      <c r="B252" s="59">
        <v>802</v>
      </c>
      <c r="C252" s="60" t="s">
        <v>29</v>
      </c>
      <c r="D252" s="60" t="s">
        <v>55</v>
      </c>
      <c r="E252" s="63" t="s">
        <v>436</v>
      </c>
      <c r="F252" s="53"/>
      <c r="G252" s="61">
        <f>G253</f>
        <v>547.8</v>
      </c>
      <c r="J252" s="62">
        <f>J253</f>
        <v>233087.85</v>
      </c>
      <c r="K252" s="93">
        <f t="shared" si="4"/>
        <v>233.08785</v>
      </c>
    </row>
    <row r="253" spans="1:11" ht="38.25">
      <c r="A253" s="8" t="s">
        <v>438</v>
      </c>
      <c r="B253" s="59">
        <v>802</v>
      </c>
      <c r="C253" s="60" t="s">
        <v>29</v>
      </c>
      <c r="D253" s="60" t="s">
        <v>55</v>
      </c>
      <c r="E253" s="63" t="s">
        <v>437</v>
      </c>
      <c r="F253" s="53"/>
      <c r="G253" s="61">
        <f>G254</f>
        <v>547.8</v>
      </c>
      <c r="J253" s="62">
        <f>J254</f>
        <v>233087.85</v>
      </c>
      <c r="K253" s="93">
        <f t="shared" si="4"/>
        <v>233.08785</v>
      </c>
    </row>
    <row r="254" spans="1:11" ht="38.25">
      <c r="A254" s="8" t="s">
        <v>477</v>
      </c>
      <c r="B254" s="59">
        <v>802</v>
      </c>
      <c r="C254" s="60" t="s">
        <v>29</v>
      </c>
      <c r="D254" s="60" t="s">
        <v>55</v>
      </c>
      <c r="E254" s="63" t="s">
        <v>487</v>
      </c>
      <c r="F254" s="53"/>
      <c r="G254" s="61">
        <f>G255+G257</f>
        <v>547.8</v>
      </c>
      <c r="J254" s="48">
        <f>J255+J256</f>
        <v>233087.85</v>
      </c>
      <c r="K254" s="93">
        <f t="shared" si="4"/>
        <v>233.08785</v>
      </c>
    </row>
    <row r="255" spans="1:11" ht="25.5">
      <c r="A255" s="7" t="s">
        <v>18</v>
      </c>
      <c r="B255" s="59">
        <v>802</v>
      </c>
      <c r="C255" s="60" t="s">
        <v>29</v>
      </c>
      <c r="D255" s="60" t="s">
        <v>55</v>
      </c>
      <c r="E255" s="63" t="s">
        <v>487</v>
      </c>
      <c r="F255" s="53">
        <v>244</v>
      </c>
      <c r="G255" s="61">
        <v>97.8</v>
      </c>
      <c r="J255" s="48">
        <v>2050</v>
      </c>
      <c r="K255" s="93">
        <f t="shared" si="4"/>
        <v>2.05</v>
      </c>
    </row>
    <row r="256" spans="1:11" ht="51">
      <c r="A256" s="18" t="s">
        <v>512</v>
      </c>
      <c r="B256" s="59">
        <v>802</v>
      </c>
      <c r="C256" s="60" t="s">
        <v>29</v>
      </c>
      <c r="D256" s="60" t="s">
        <v>55</v>
      </c>
      <c r="E256" s="63" t="s">
        <v>487</v>
      </c>
      <c r="F256" s="53">
        <v>810</v>
      </c>
      <c r="G256" s="61"/>
      <c r="J256" s="48">
        <v>231037.85</v>
      </c>
      <c r="K256" s="93">
        <f t="shared" si="4"/>
        <v>231.03785</v>
      </c>
    </row>
    <row r="257" spans="1:11" ht="51">
      <c r="A257" s="18" t="s">
        <v>512</v>
      </c>
      <c r="B257" s="59">
        <v>802</v>
      </c>
      <c r="C257" s="60" t="s">
        <v>29</v>
      </c>
      <c r="D257" s="60" t="s">
        <v>55</v>
      </c>
      <c r="E257" s="63" t="s">
        <v>487</v>
      </c>
      <c r="F257" s="53">
        <v>810</v>
      </c>
      <c r="G257" s="61">
        <v>450</v>
      </c>
      <c r="J257" s="48">
        <f>J256</f>
        <v>231037.85</v>
      </c>
      <c r="K257" s="93">
        <f t="shared" si="4"/>
        <v>231.03785</v>
      </c>
    </row>
    <row r="258" spans="1:11" ht="60" customHeight="1">
      <c r="A258" s="18" t="s">
        <v>569</v>
      </c>
      <c r="B258" s="59">
        <v>802</v>
      </c>
      <c r="C258" s="60" t="s">
        <v>29</v>
      </c>
      <c r="D258" s="60" t="s">
        <v>55</v>
      </c>
      <c r="E258" s="63" t="s">
        <v>560</v>
      </c>
      <c r="F258" s="53"/>
      <c r="G258" s="61"/>
      <c r="J258" s="48">
        <f>J259</f>
        <v>634400</v>
      </c>
      <c r="K258" s="93">
        <f t="shared" si="4"/>
        <v>634.4</v>
      </c>
    </row>
    <row r="259" spans="1:11" ht="43.5" customHeight="1">
      <c r="A259" s="18" t="s">
        <v>512</v>
      </c>
      <c r="B259" s="59">
        <v>802</v>
      </c>
      <c r="C259" s="60" t="s">
        <v>29</v>
      </c>
      <c r="D259" s="60" t="s">
        <v>55</v>
      </c>
      <c r="E259" s="63" t="s">
        <v>560</v>
      </c>
      <c r="F259" s="53">
        <v>810</v>
      </c>
      <c r="G259" s="61"/>
      <c r="J259" s="48">
        <v>634400</v>
      </c>
      <c r="K259" s="93">
        <f t="shared" si="4"/>
        <v>634.4</v>
      </c>
    </row>
    <row r="260" spans="1:11" ht="15.75">
      <c r="A260" s="19" t="s">
        <v>82</v>
      </c>
      <c r="B260" s="55" t="s">
        <v>21</v>
      </c>
      <c r="C260" s="55" t="s">
        <v>29</v>
      </c>
      <c r="D260" s="55" t="s">
        <v>48</v>
      </c>
      <c r="E260" s="72"/>
      <c r="F260" s="71"/>
      <c r="G260" s="49">
        <f>G261</f>
        <v>39831.3</v>
      </c>
      <c r="J260" s="50">
        <f>J261</f>
        <v>65393496.67</v>
      </c>
      <c r="K260" s="93">
        <f t="shared" si="4"/>
        <v>65393.49667</v>
      </c>
    </row>
    <row r="261" spans="1:11" ht="38.25">
      <c r="A261" s="18" t="s">
        <v>111</v>
      </c>
      <c r="B261" s="59">
        <v>802</v>
      </c>
      <c r="C261" s="60" t="s">
        <v>29</v>
      </c>
      <c r="D261" s="60" t="s">
        <v>48</v>
      </c>
      <c r="E261" s="63" t="s">
        <v>432</v>
      </c>
      <c r="F261" s="71"/>
      <c r="G261" s="61">
        <f>G262</f>
        <v>39831.3</v>
      </c>
      <c r="J261" s="62">
        <f>J262</f>
        <v>65393496.67</v>
      </c>
      <c r="K261" s="93">
        <f t="shared" si="4"/>
        <v>65393.49667</v>
      </c>
    </row>
    <row r="262" spans="1:11" ht="25.5">
      <c r="A262" s="18" t="s">
        <v>83</v>
      </c>
      <c r="B262" s="59">
        <v>802</v>
      </c>
      <c r="C262" s="60" t="s">
        <v>29</v>
      </c>
      <c r="D262" s="60" t="s">
        <v>48</v>
      </c>
      <c r="E262" s="63" t="s">
        <v>433</v>
      </c>
      <c r="F262" s="53"/>
      <c r="G262" s="61">
        <f>G263</f>
        <v>39831.3</v>
      </c>
      <c r="J262" s="62">
        <f>J263</f>
        <v>65393496.67</v>
      </c>
      <c r="K262" s="93">
        <f t="shared" si="4"/>
        <v>65393.49667</v>
      </c>
    </row>
    <row r="263" spans="1:11" ht="38.25">
      <c r="A263" s="8" t="s">
        <v>478</v>
      </c>
      <c r="B263" s="59">
        <v>802</v>
      </c>
      <c r="C263" s="60" t="s">
        <v>29</v>
      </c>
      <c r="D263" s="60" t="s">
        <v>48</v>
      </c>
      <c r="E263" s="63" t="s">
        <v>434</v>
      </c>
      <c r="F263" s="53"/>
      <c r="G263" s="61">
        <f>G264+G266+G268</f>
        <v>39831.3</v>
      </c>
      <c r="J263" s="62">
        <f>J264+J266+J268</f>
        <v>65393496.67</v>
      </c>
      <c r="K263" s="93">
        <f t="shared" si="4"/>
        <v>65393.49667</v>
      </c>
    </row>
    <row r="264" spans="1:11" ht="51">
      <c r="A264" s="18" t="s">
        <v>596</v>
      </c>
      <c r="B264" s="59">
        <v>802</v>
      </c>
      <c r="C264" s="60" t="s">
        <v>29</v>
      </c>
      <c r="D264" s="60" t="s">
        <v>48</v>
      </c>
      <c r="E264" s="63" t="s">
        <v>435</v>
      </c>
      <c r="F264" s="53"/>
      <c r="G264" s="61">
        <f>G265</f>
        <v>5622.5</v>
      </c>
      <c r="J264" s="62">
        <f>J265</f>
        <v>5287811.75</v>
      </c>
      <c r="K264" s="93">
        <f t="shared" si="4"/>
        <v>5287.81175</v>
      </c>
    </row>
    <row r="265" spans="1:11" ht="25.5">
      <c r="A265" s="7" t="s">
        <v>18</v>
      </c>
      <c r="B265" s="59">
        <v>802</v>
      </c>
      <c r="C265" s="60" t="s">
        <v>29</v>
      </c>
      <c r="D265" s="60" t="s">
        <v>48</v>
      </c>
      <c r="E265" s="63" t="s">
        <v>435</v>
      </c>
      <c r="F265" s="53">
        <v>244</v>
      </c>
      <c r="G265" s="61">
        <v>5622.5</v>
      </c>
      <c r="J265" s="48">
        <v>5287811.75</v>
      </c>
      <c r="K265" s="93">
        <f t="shared" si="4"/>
        <v>5287.81175</v>
      </c>
    </row>
    <row r="266" spans="1:11" ht="38.25">
      <c r="A266" s="35" t="s">
        <v>534</v>
      </c>
      <c r="B266" s="59">
        <v>802</v>
      </c>
      <c r="C266" s="60" t="s">
        <v>29</v>
      </c>
      <c r="D266" s="60" t="s">
        <v>48</v>
      </c>
      <c r="E266" s="63" t="s">
        <v>520</v>
      </c>
      <c r="F266" s="53"/>
      <c r="G266" s="61">
        <f>G267</f>
        <v>34174.3</v>
      </c>
      <c r="J266" s="48">
        <f>J267</f>
        <v>60046000</v>
      </c>
      <c r="K266" s="93">
        <f t="shared" si="4"/>
        <v>60046</v>
      </c>
    </row>
    <row r="267" spans="1:11" ht="25.5">
      <c r="A267" s="7" t="s">
        <v>18</v>
      </c>
      <c r="B267" s="59">
        <v>802</v>
      </c>
      <c r="C267" s="60" t="s">
        <v>29</v>
      </c>
      <c r="D267" s="60" t="s">
        <v>48</v>
      </c>
      <c r="E267" s="63" t="s">
        <v>520</v>
      </c>
      <c r="F267" s="53">
        <v>244</v>
      </c>
      <c r="G267" s="61">
        <v>34174.3</v>
      </c>
      <c r="J267" s="48">
        <v>60046000</v>
      </c>
      <c r="K267" s="93">
        <f t="shared" si="4"/>
        <v>60046</v>
      </c>
    </row>
    <row r="268" spans="1:11" ht="51">
      <c r="A268" s="35" t="s">
        <v>535</v>
      </c>
      <c r="B268" s="59">
        <v>802</v>
      </c>
      <c r="C268" s="60" t="s">
        <v>29</v>
      </c>
      <c r="D268" s="60" t="s">
        <v>48</v>
      </c>
      <c r="E268" s="63" t="s">
        <v>521</v>
      </c>
      <c r="F268" s="53"/>
      <c r="G268" s="61">
        <f>G269</f>
        <v>34.5</v>
      </c>
      <c r="J268" s="48">
        <f>J269</f>
        <v>59684.92</v>
      </c>
      <c r="K268" s="93">
        <f t="shared" si="4"/>
        <v>59.68492</v>
      </c>
    </row>
    <row r="269" spans="1:11" ht="25.5">
      <c r="A269" s="7" t="s">
        <v>18</v>
      </c>
      <c r="B269" s="59">
        <v>802</v>
      </c>
      <c r="C269" s="60" t="s">
        <v>29</v>
      </c>
      <c r="D269" s="60" t="s">
        <v>48</v>
      </c>
      <c r="E269" s="63" t="s">
        <v>521</v>
      </c>
      <c r="F269" s="53">
        <v>244</v>
      </c>
      <c r="G269" s="61">
        <v>34.5</v>
      </c>
      <c r="J269" s="48">
        <v>59684.92</v>
      </c>
      <c r="K269" s="93">
        <f t="shared" si="4"/>
        <v>59.68492</v>
      </c>
    </row>
    <row r="270" spans="1:11" ht="30">
      <c r="A270" s="20" t="s">
        <v>33</v>
      </c>
      <c r="B270" s="54" t="s">
        <v>21</v>
      </c>
      <c r="C270" s="55" t="s">
        <v>29</v>
      </c>
      <c r="D270" s="55" t="s">
        <v>34</v>
      </c>
      <c r="E270" s="75"/>
      <c r="F270" s="76"/>
      <c r="G270" s="57">
        <f>G272</f>
        <v>4500</v>
      </c>
      <c r="J270" s="58">
        <f>J271</f>
        <v>3904010</v>
      </c>
      <c r="K270" s="93">
        <f t="shared" si="4"/>
        <v>3904.01</v>
      </c>
    </row>
    <row r="271" spans="1:11" ht="25.5">
      <c r="A271" s="8" t="s">
        <v>76</v>
      </c>
      <c r="B271" s="53">
        <v>802</v>
      </c>
      <c r="C271" s="63" t="s">
        <v>29</v>
      </c>
      <c r="D271" s="63" t="s">
        <v>34</v>
      </c>
      <c r="E271" s="63" t="s">
        <v>329</v>
      </c>
      <c r="F271" s="76"/>
      <c r="G271" s="57">
        <f>G272</f>
        <v>4500</v>
      </c>
      <c r="J271" s="58">
        <f>J272+J276</f>
        <v>3904010</v>
      </c>
      <c r="K271" s="93">
        <f t="shared" si="4"/>
        <v>3904.01</v>
      </c>
    </row>
    <row r="272" spans="1:11" ht="51">
      <c r="A272" s="8" t="s">
        <v>597</v>
      </c>
      <c r="B272" s="53">
        <v>802</v>
      </c>
      <c r="C272" s="63" t="s">
        <v>29</v>
      </c>
      <c r="D272" s="63" t="s">
        <v>34</v>
      </c>
      <c r="E272" s="63" t="s">
        <v>464</v>
      </c>
      <c r="F272" s="53"/>
      <c r="G272" s="61">
        <f>G273</f>
        <v>4500</v>
      </c>
      <c r="J272" s="62">
        <f>J273</f>
        <v>3864905</v>
      </c>
      <c r="K272" s="93">
        <f t="shared" si="4"/>
        <v>3864.905</v>
      </c>
    </row>
    <row r="273" spans="1:11" ht="51">
      <c r="A273" s="8" t="s">
        <v>598</v>
      </c>
      <c r="B273" s="53">
        <v>802</v>
      </c>
      <c r="C273" s="63" t="s">
        <v>29</v>
      </c>
      <c r="D273" s="63" t="s">
        <v>34</v>
      </c>
      <c r="E273" s="63" t="s">
        <v>465</v>
      </c>
      <c r="F273" s="53"/>
      <c r="G273" s="61">
        <f>G274+G275</f>
        <v>4500</v>
      </c>
      <c r="J273" s="62">
        <f>J274+J275</f>
        <v>3864905</v>
      </c>
      <c r="K273" s="93">
        <f t="shared" si="4"/>
        <v>3864.905</v>
      </c>
    </row>
    <row r="274" spans="1:11" ht="25.5">
      <c r="A274" s="7" t="s">
        <v>18</v>
      </c>
      <c r="B274" s="53">
        <v>802</v>
      </c>
      <c r="C274" s="63" t="s">
        <v>29</v>
      </c>
      <c r="D274" s="63" t="s">
        <v>34</v>
      </c>
      <c r="E274" s="63" t="s">
        <v>465</v>
      </c>
      <c r="F274" s="53">
        <v>244</v>
      </c>
      <c r="G274" s="61">
        <v>1000</v>
      </c>
      <c r="J274" s="48">
        <v>364905</v>
      </c>
      <c r="K274" s="93">
        <f t="shared" si="4"/>
        <v>364.905</v>
      </c>
    </row>
    <row r="275" spans="1:11" ht="51">
      <c r="A275" s="7" t="s">
        <v>554</v>
      </c>
      <c r="B275" s="53">
        <v>802</v>
      </c>
      <c r="C275" s="63" t="s">
        <v>29</v>
      </c>
      <c r="D275" s="63" t="s">
        <v>34</v>
      </c>
      <c r="E275" s="63" t="s">
        <v>543</v>
      </c>
      <c r="F275" s="53">
        <v>412</v>
      </c>
      <c r="G275" s="61">
        <v>3500</v>
      </c>
      <c r="J275" s="48">
        <v>3500000</v>
      </c>
      <c r="K275" s="93">
        <f t="shared" si="4"/>
        <v>3500</v>
      </c>
    </row>
    <row r="276" spans="1:11" ht="33.75" customHeight="1">
      <c r="A276" s="7" t="s">
        <v>570</v>
      </c>
      <c r="B276" s="53">
        <v>802</v>
      </c>
      <c r="C276" s="63" t="s">
        <v>29</v>
      </c>
      <c r="D276" s="63" t="s">
        <v>34</v>
      </c>
      <c r="E276" s="63" t="s">
        <v>561</v>
      </c>
      <c r="F276" s="53"/>
      <c r="G276" s="61"/>
      <c r="J276" s="48">
        <v>39105</v>
      </c>
      <c r="K276" s="93">
        <f t="shared" si="4"/>
        <v>39.105</v>
      </c>
    </row>
    <row r="277" spans="1:11" ht="25.5">
      <c r="A277" s="7" t="s">
        <v>18</v>
      </c>
      <c r="B277" s="53">
        <v>802</v>
      </c>
      <c r="C277" s="63" t="s">
        <v>29</v>
      </c>
      <c r="D277" s="63" t="s">
        <v>34</v>
      </c>
      <c r="E277" s="63" t="s">
        <v>561</v>
      </c>
      <c r="F277" s="53">
        <v>244</v>
      </c>
      <c r="G277" s="61"/>
      <c r="J277" s="48">
        <v>39105</v>
      </c>
      <c r="K277" s="93">
        <f t="shared" si="4"/>
        <v>39.105</v>
      </c>
    </row>
    <row r="278" spans="1:11" ht="15.75">
      <c r="A278" s="15" t="s">
        <v>58</v>
      </c>
      <c r="B278" s="52" t="s">
        <v>21</v>
      </c>
      <c r="C278" s="52" t="s">
        <v>60</v>
      </c>
      <c r="D278" s="72" t="s">
        <v>10</v>
      </c>
      <c r="E278" s="72"/>
      <c r="F278" s="71"/>
      <c r="G278" s="49">
        <f>G279</f>
        <v>2658.6</v>
      </c>
      <c r="J278" s="50">
        <f>J279</f>
        <v>1200252.98</v>
      </c>
      <c r="K278" s="93">
        <f t="shared" si="4"/>
        <v>1200.25298</v>
      </c>
    </row>
    <row r="279" spans="1:11" ht="15.75">
      <c r="A279" s="17" t="s">
        <v>59</v>
      </c>
      <c r="B279" s="55" t="s">
        <v>21</v>
      </c>
      <c r="C279" s="55" t="s">
        <v>60</v>
      </c>
      <c r="D279" s="64" t="s">
        <v>23</v>
      </c>
      <c r="E279" s="64"/>
      <c r="F279" s="56"/>
      <c r="G279" s="57">
        <f>G280+G290</f>
        <v>2658.6</v>
      </c>
      <c r="J279" s="58">
        <f>J280+J290</f>
        <v>1200252.98</v>
      </c>
      <c r="K279" s="93">
        <f t="shared" si="4"/>
        <v>1200.25298</v>
      </c>
    </row>
    <row r="280" spans="1:11" ht="38.25">
      <c r="A280" s="18" t="s">
        <v>113</v>
      </c>
      <c r="B280" s="60" t="s">
        <v>21</v>
      </c>
      <c r="C280" s="60" t="s">
        <v>60</v>
      </c>
      <c r="D280" s="63" t="s">
        <v>23</v>
      </c>
      <c r="E280" s="63" t="s">
        <v>373</v>
      </c>
      <c r="F280" s="53"/>
      <c r="G280" s="61">
        <f>G281+G286</f>
        <v>2542.6</v>
      </c>
      <c r="J280" s="62">
        <f>J281+J286</f>
        <v>1042439.98</v>
      </c>
      <c r="K280" s="93">
        <f t="shared" si="4"/>
        <v>1042.4399799999999</v>
      </c>
    </row>
    <row r="281" spans="1:11" ht="25.5">
      <c r="A281" s="18" t="s">
        <v>67</v>
      </c>
      <c r="B281" s="60" t="s">
        <v>21</v>
      </c>
      <c r="C281" s="60" t="s">
        <v>60</v>
      </c>
      <c r="D281" s="63" t="s">
        <v>23</v>
      </c>
      <c r="E281" s="63" t="s">
        <v>374</v>
      </c>
      <c r="F281" s="53"/>
      <c r="G281" s="61">
        <f>G282</f>
        <v>2542.6</v>
      </c>
      <c r="J281" s="62">
        <f>J282</f>
        <v>1042439.98</v>
      </c>
      <c r="K281" s="93">
        <f t="shared" si="4"/>
        <v>1042.4399799999999</v>
      </c>
    </row>
    <row r="282" spans="1:11" ht="25.5">
      <c r="A282" s="18" t="s">
        <v>457</v>
      </c>
      <c r="B282" s="60" t="s">
        <v>21</v>
      </c>
      <c r="C282" s="60" t="s">
        <v>60</v>
      </c>
      <c r="D282" s="63" t="s">
        <v>23</v>
      </c>
      <c r="E282" s="63" t="s">
        <v>375</v>
      </c>
      <c r="F282" s="53"/>
      <c r="G282" s="61">
        <f>G283</f>
        <v>2542.6</v>
      </c>
      <c r="J282" s="62">
        <f>J283</f>
        <v>1042439.98</v>
      </c>
      <c r="K282" s="93">
        <f t="shared" si="4"/>
        <v>1042.4399799999999</v>
      </c>
    </row>
    <row r="283" spans="1:11" ht="25.5">
      <c r="A283" s="18" t="s">
        <v>456</v>
      </c>
      <c r="B283" s="60" t="s">
        <v>21</v>
      </c>
      <c r="C283" s="60" t="s">
        <v>60</v>
      </c>
      <c r="D283" s="63" t="s">
        <v>23</v>
      </c>
      <c r="E283" s="63" t="s">
        <v>376</v>
      </c>
      <c r="F283" s="53"/>
      <c r="G283" s="61">
        <f>G284</f>
        <v>2542.6</v>
      </c>
      <c r="J283" s="62">
        <f>J284+J285</f>
        <v>1042439.98</v>
      </c>
      <c r="K283" s="93">
        <f t="shared" si="4"/>
        <v>1042.4399799999999</v>
      </c>
    </row>
    <row r="284" spans="1:11" ht="39.75" customHeight="1">
      <c r="A284" s="7" t="s">
        <v>512</v>
      </c>
      <c r="B284" s="60" t="s">
        <v>21</v>
      </c>
      <c r="C284" s="60" t="s">
        <v>60</v>
      </c>
      <c r="D284" s="63" t="s">
        <v>23</v>
      </c>
      <c r="E284" s="63" t="s">
        <v>376</v>
      </c>
      <c r="F284" s="53">
        <v>810</v>
      </c>
      <c r="G284" s="61">
        <f>2681.6-139</f>
        <v>2542.6</v>
      </c>
      <c r="H284" s="40">
        <v>-139</v>
      </c>
      <c r="J284" s="48">
        <v>943439.98</v>
      </c>
      <c r="K284" s="93">
        <f t="shared" si="4"/>
        <v>943.43998</v>
      </c>
    </row>
    <row r="285" spans="1:11" ht="30" customHeight="1">
      <c r="A285" s="7" t="s">
        <v>568</v>
      </c>
      <c r="B285" s="60" t="s">
        <v>21</v>
      </c>
      <c r="C285" s="60" t="s">
        <v>60</v>
      </c>
      <c r="D285" s="63" t="s">
        <v>23</v>
      </c>
      <c r="E285" s="63" t="s">
        <v>376</v>
      </c>
      <c r="F285" s="53">
        <v>414</v>
      </c>
      <c r="G285" s="61"/>
      <c r="J285" s="48">
        <v>99000</v>
      </c>
      <c r="K285" s="93">
        <f t="shared" si="4"/>
        <v>99</v>
      </c>
    </row>
    <row r="286" spans="1:11" ht="25.5" hidden="1">
      <c r="A286" s="18" t="s">
        <v>68</v>
      </c>
      <c r="B286" s="60" t="s">
        <v>21</v>
      </c>
      <c r="C286" s="60" t="s">
        <v>60</v>
      </c>
      <c r="D286" s="63" t="s">
        <v>23</v>
      </c>
      <c r="E286" s="63" t="s">
        <v>377</v>
      </c>
      <c r="F286" s="53"/>
      <c r="G286" s="61">
        <f>G287</f>
        <v>0</v>
      </c>
      <c r="J286" s="48"/>
      <c r="K286" s="93">
        <f t="shared" si="4"/>
        <v>0</v>
      </c>
    </row>
    <row r="287" spans="1:11" ht="25.5" hidden="1">
      <c r="A287" s="8" t="s">
        <v>458</v>
      </c>
      <c r="B287" s="60" t="s">
        <v>21</v>
      </c>
      <c r="C287" s="60" t="s">
        <v>60</v>
      </c>
      <c r="D287" s="63" t="s">
        <v>23</v>
      </c>
      <c r="E287" s="63" t="s">
        <v>378</v>
      </c>
      <c r="F287" s="53"/>
      <c r="G287" s="61">
        <f>G288</f>
        <v>0</v>
      </c>
      <c r="J287" s="48"/>
      <c r="K287" s="93">
        <f t="shared" si="4"/>
        <v>0</v>
      </c>
    </row>
    <row r="288" spans="1:11" ht="25.5" hidden="1">
      <c r="A288" s="8" t="s">
        <v>459</v>
      </c>
      <c r="B288" s="60" t="s">
        <v>21</v>
      </c>
      <c r="C288" s="60" t="s">
        <v>60</v>
      </c>
      <c r="D288" s="63" t="s">
        <v>23</v>
      </c>
      <c r="E288" s="63" t="s">
        <v>379</v>
      </c>
      <c r="F288" s="53"/>
      <c r="G288" s="61">
        <f>G289</f>
        <v>0</v>
      </c>
      <c r="J288" s="48"/>
      <c r="K288" s="93">
        <f t="shared" si="4"/>
        <v>0</v>
      </c>
    </row>
    <row r="289" spans="1:11" ht="15.75" hidden="1">
      <c r="A289" s="7" t="s">
        <v>16</v>
      </c>
      <c r="B289" s="60" t="s">
        <v>21</v>
      </c>
      <c r="C289" s="60" t="s">
        <v>60</v>
      </c>
      <c r="D289" s="63" t="s">
        <v>23</v>
      </c>
      <c r="E289" s="63" t="s">
        <v>379</v>
      </c>
      <c r="F289" s="53">
        <v>240</v>
      </c>
      <c r="G289" s="61">
        <v>0</v>
      </c>
      <c r="J289" s="48"/>
      <c r="K289" s="93">
        <f t="shared" si="4"/>
        <v>0</v>
      </c>
    </row>
    <row r="290" spans="1:11" ht="38.25">
      <c r="A290" s="7" t="s">
        <v>79</v>
      </c>
      <c r="B290" s="60" t="s">
        <v>21</v>
      </c>
      <c r="C290" s="60" t="s">
        <v>60</v>
      </c>
      <c r="D290" s="63" t="s">
        <v>23</v>
      </c>
      <c r="E290" s="63" t="s">
        <v>314</v>
      </c>
      <c r="F290" s="53"/>
      <c r="G290" s="61">
        <f>G291</f>
        <v>116</v>
      </c>
      <c r="J290" s="62">
        <f>J291</f>
        <v>157813</v>
      </c>
      <c r="K290" s="93">
        <f t="shared" si="4"/>
        <v>157.813</v>
      </c>
    </row>
    <row r="291" spans="1:11" ht="25.5">
      <c r="A291" s="7" t="s">
        <v>504</v>
      </c>
      <c r="B291" s="60" t="s">
        <v>21</v>
      </c>
      <c r="C291" s="60" t="s">
        <v>60</v>
      </c>
      <c r="D291" s="63" t="s">
        <v>23</v>
      </c>
      <c r="E291" s="63" t="s">
        <v>501</v>
      </c>
      <c r="F291" s="53"/>
      <c r="G291" s="61">
        <f>G292</f>
        <v>116</v>
      </c>
      <c r="J291" s="62">
        <f>J292</f>
        <v>157813</v>
      </c>
      <c r="K291" s="93">
        <f t="shared" si="4"/>
        <v>157.813</v>
      </c>
    </row>
    <row r="292" spans="1:11" ht="27.75" customHeight="1">
      <c r="A292" s="35" t="s">
        <v>505</v>
      </c>
      <c r="B292" s="60" t="s">
        <v>21</v>
      </c>
      <c r="C292" s="60" t="s">
        <v>60</v>
      </c>
      <c r="D292" s="63" t="s">
        <v>23</v>
      </c>
      <c r="E292" s="63" t="s">
        <v>502</v>
      </c>
      <c r="F292" s="53"/>
      <c r="G292" s="61">
        <f>G293</f>
        <v>116</v>
      </c>
      <c r="J292" s="62">
        <f>J293</f>
        <v>157813</v>
      </c>
      <c r="K292" s="93">
        <f t="shared" si="4"/>
        <v>157.813</v>
      </c>
    </row>
    <row r="293" spans="1:11" ht="38.25">
      <c r="A293" s="7" t="s">
        <v>506</v>
      </c>
      <c r="B293" s="60" t="s">
        <v>21</v>
      </c>
      <c r="C293" s="60" t="s">
        <v>60</v>
      </c>
      <c r="D293" s="63" t="s">
        <v>23</v>
      </c>
      <c r="E293" s="63" t="s">
        <v>503</v>
      </c>
      <c r="F293" s="53"/>
      <c r="G293" s="61">
        <f>G294</f>
        <v>116</v>
      </c>
      <c r="J293" s="48">
        <f>J294</f>
        <v>157813</v>
      </c>
      <c r="K293" s="93">
        <f t="shared" si="4"/>
        <v>157.813</v>
      </c>
    </row>
    <row r="294" spans="1:11" ht="25.5">
      <c r="A294" s="7" t="s">
        <v>16</v>
      </c>
      <c r="B294" s="60" t="s">
        <v>21</v>
      </c>
      <c r="C294" s="60" t="s">
        <v>60</v>
      </c>
      <c r="D294" s="63" t="s">
        <v>23</v>
      </c>
      <c r="E294" s="63" t="s">
        <v>503</v>
      </c>
      <c r="F294" s="53">
        <v>240</v>
      </c>
      <c r="G294" s="61">
        <v>116</v>
      </c>
      <c r="H294" s="40">
        <v>116</v>
      </c>
      <c r="J294" s="48">
        <v>157813</v>
      </c>
      <c r="K294" s="93">
        <f t="shared" si="4"/>
        <v>157.813</v>
      </c>
    </row>
    <row r="295" spans="1:11" ht="25.5">
      <c r="A295" s="7" t="s">
        <v>18</v>
      </c>
      <c r="B295" s="60" t="s">
        <v>21</v>
      </c>
      <c r="C295" s="60" t="s">
        <v>60</v>
      </c>
      <c r="D295" s="63" t="s">
        <v>23</v>
      </c>
      <c r="E295" s="63" t="s">
        <v>503</v>
      </c>
      <c r="F295" s="53">
        <v>244</v>
      </c>
      <c r="G295" s="61">
        <v>116</v>
      </c>
      <c r="H295" s="40">
        <v>116</v>
      </c>
      <c r="J295" s="48">
        <v>157813</v>
      </c>
      <c r="K295" s="93">
        <f>J295/1000</f>
        <v>157.813</v>
      </c>
    </row>
    <row r="296" spans="1:11" ht="15.75">
      <c r="A296" s="15" t="s">
        <v>69</v>
      </c>
      <c r="B296" s="52" t="s">
        <v>21</v>
      </c>
      <c r="C296" s="52" t="s">
        <v>37</v>
      </c>
      <c r="D296" s="72" t="s">
        <v>10</v>
      </c>
      <c r="E296" s="73"/>
      <c r="F296" s="74"/>
      <c r="G296" s="49">
        <f>G297</f>
        <v>1834.1</v>
      </c>
      <c r="J296" s="50">
        <f>J297</f>
        <v>147434</v>
      </c>
      <c r="K296" s="93">
        <f t="shared" si="4"/>
        <v>147.434</v>
      </c>
    </row>
    <row r="297" spans="1:11" ht="30">
      <c r="A297" s="17" t="s">
        <v>70</v>
      </c>
      <c r="B297" s="55" t="s">
        <v>21</v>
      </c>
      <c r="C297" s="55" t="s">
        <v>37</v>
      </c>
      <c r="D297" s="64" t="s">
        <v>60</v>
      </c>
      <c r="E297" s="75"/>
      <c r="F297" s="76"/>
      <c r="G297" s="57">
        <f>G298+G303</f>
        <v>1834.1</v>
      </c>
      <c r="J297" s="58">
        <f>J298+J303</f>
        <v>147434</v>
      </c>
      <c r="K297" s="93">
        <f t="shared" si="4"/>
        <v>147.434</v>
      </c>
    </row>
    <row r="298" spans="1:11" ht="51">
      <c r="A298" s="8" t="s">
        <v>114</v>
      </c>
      <c r="B298" s="63" t="s">
        <v>21</v>
      </c>
      <c r="C298" s="63" t="s">
        <v>37</v>
      </c>
      <c r="D298" s="63" t="s">
        <v>60</v>
      </c>
      <c r="E298" s="63" t="s">
        <v>303</v>
      </c>
      <c r="F298" s="53"/>
      <c r="G298" s="61">
        <f>G299</f>
        <v>1612.6999999999998</v>
      </c>
      <c r="J298" s="62">
        <f>J299</f>
        <v>7434</v>
      </c>
      <c r="K298" s="93">
        <f t="shared" si="4"/>
        <v>7.434</v>
      </c>
    </row>
    <row r="299" spans="1:11" ht="25.5">
      <c r="A299" s="8" t="s">
        <v>71</v>
      </c>
      <c r="B299" s="63" t="s">
        <v>21</v>
      </c>
      <c r="C299" s="63" t="s">
        <v>37</v>
      </c>
      <c r="D299" s="63" t="s">
        <v>60</v>
      </c>
      <c r="E299" s="63" t="s">
        <v>384</v>
      </c>
      <c r="F299" s="53"/>
      <c r="G299" s="61">
        <f>G300</f>
        <v>1612.6999999999998</v>
      </c>
      <c r="J299" s="62">
        <f>J300</f>
        <v>7434</v>
      </c>
      <c r="K299" s="93">
        <f t="shared" si="4"/>
        <v>7.434</v>
      </c>
    </row>
    <row r="300" spans="1:11" ht="25.5">
      <c r="A300" s="8" t="s">
        <v>460</v>
      </c>
      <c r="B300" s="63" t="s">
        <v>21</v>
      </c>
      <c r="C300" s="63" t="s">
        <v>37</v>
      </c>
      <c r="D300" s="63" t="s">
        <v>60</v>
      </c>
      <c r="E300" s="63" t="s">
        <v>385</v>
      </c>
      <c r="F300" s="53"/>
      <c r="G300" s="61">
        <f>G301</f>
        <v>1612.6999999999998</v>
      </c>
      <c r="J300" s="62">
        <f>J301</f>
        <v>7434</v>
      </c>
      <c r="K300" s="93">
        <f t="shared" si="4"/>
        <v>7.434</v>
      </c>
    </row>
    <row r="301" spans="1:11" ht="25.5">
      <c r="A301" s="8" t="s">
        <v>479</v>
      </c>
      <c r="B301" s="63" t="s">
        <v>21</v>
      </c>
      <c r="C301" s="63" t="s">
        <v>37</v>
      </c>
      <c r="D301" s="63" t="s">
        <v>60</v>
      </c>
      <c r="E301" s="63" t="s">
        <v>386</v>
      </c>
      <c r="F301" s="53"/>
      <c r="G301" s="61">
        <f>G302</f>
        <v>1612.6999999999998</v>
      </c>
      <c r="J301" s="62">
        <f>J302</f>
        <v>7434</v>
      </c>
      <c r="K301" s="93">
        <f t="shared" si="4"/>
        <v>7.434</v>
      </c>
    </row>
    <row r="302" spans="1:11" ht="25.5">
      <c r="A302" s="7" t="s">
        <v>18</v>
      </c>
      <c r="B302" s="63" t="s">
        <v>21</v>
      </c>
      <c r="C302" s="63" t="s">
        <v>37</v>
      </c>
      <c r="D302" s="63" t="s">
        <v>60</v>
      </c>
      <c r="E302" s="63" t="s">
        <v>386</v>
      </c>
      <c r="F302" s="53">
        <v>244</v>
      </c>
      <c r="G302" s="61">
        <f>2011.3-398.6</f>
        <v>1612.6999999999998</v>
      </c>
      <c r="J302" s="48">
        <v>7434</v>
      </c>
      <c r="K302" s="93">
        <f t="shared" si="4"/>
        <v>7.434</v>
      </c>
    </row>
    <row r="303" spans="1:11" ht="25.5">
      <c r="A303" s="7" t="s">
        <v>72</v>
      </c>
      <c r="B303" s="63" t="s">
        <v>21</v>
      </c>
      <c r="C303" s="63" t="s">
        <v>37</v>
      </c>
      <c r="D303" s="63" t="s">
        <v>60</v>
      </c>
      <c r="E303" s="63" t="s">
        <v>304</v>
      </c>
      <c r="F303" s="53"/>
      <c r="G303" s="61">
        <f>G304</f>
        <v>221.39999999999998</v>
      </c>
      <c r="J303" s="62">
        <f>J304</f>
        <v>140000</v>
      </c>
      <c r="K303" s="93">
        <f t="shared" si="4"/>
        <v>140</v>
      </c>
    </row>
    <row r="304" spans="1:11" ht="25.5">
      <c r="A304" s="8" t="s">
        <v>387</v>
      </c>
      <c r="B304" s="63" t="s">
        <v>21</v>
      </c>
      <c r="C304" s="63" t="s">
        <v>37</v>
      </c>
      <c r="D304" s="63" t="s">
        <v>60</v>
      </c>
      <c r="E304" s="63" t="s">
        <v>388</v>
      </c>
      <c r="F304" s="53"/>
      <c r="G304" s="61">
        <f>G305</f>
        <v>221.39999999999998</v>
      </c>
      <c r="J304" s="62">
        <f>J305</f>
        <v>140000</v>
      </c>
      <c r="K304" s="93">
        <f t="shared" si="4"/>
        <v>140</v>
      </c>
    </row>
    <row r="305" spans="1:11" ht="38.25">
      <c r="A305" s="8" t="s">
        <v>480</v>
      </c>
      <c r="B305" s="63" t="s">
        <v>21</v>
      </c>
      <c r="C305" s="63" t="s">
        <v>37</v>
      </c>
      <c r="D305" s="63" t="s">
        <v>60</v>
      </c>
      <c r="E305" s="63" t="s">
        <v>389</v>
      </c>
      <c r="F305" s="53"/>
      <c r="G305" s="61">
        <f>G306</f>
        <v>221.39999999999998</v>
      </c>
      <c r="J305" s="48">
        <v>140000</v>
      </c>
      <c r="K305" s="93">
        <f t="shared" si="4"/>
        <v>140</v>
      </c>
    </row>
    <row r="306" spans="1:11" ht="25.5">
      <c r="A306" s="7" t="s">
        <v>16</v>
      </c>
      <c r="B306" s="63" t="s">
        <v>21</v>
      </c>
      <c r="C306" s="63" t="s">
        <v>37</v>
      </c>
      <c r="D306" s="63" t="s">
        <v>60</v>
      </c>
      <c r="E306" s="63" t="s">
        <v>389</v>
      </c>
      <c r="F306" s="53">
        <v>240</v>
      </c>
      <c r="G306" s="61">
        <f>668.3-446.9</f>
        <v>221.39999999999998</v>
      </c>
      <c r="J306" s="48">
        <f>J305</f>
        <v>140000</v>
      </c>
      <c r="K306" s="93">
        <f t="shared" si="4"/>
        <v>140</v>
      </c>
    </row>
    <row r="307" spans="1:11" ht="25.5">
      <c r="A307" s="7" t="s">
        <v>18</v>
      </c>
      <c r="B307" s="63" t="s">
        <v>21</v>
      </c>
      <c r="C307" s="63" t="s">
        <v>37</v>
      </c>
      <c r="D307" s="63" t="s">
        <v>60</v>
      </c>
      <c r="E307" s="63" t="s">
        <v>389</v>
      </c>
      <c r="F307" s="53">
        <v>244</v>
      </c>
      <c r="G307" s="61">
        <f>668.3-446.9</f>
        <v>221.39999999999998</v>
      </c>
      <c r="J307" s="48">
        <f>J306</f>
        <v>140000</v>
      </c>
      <c r="K307" s="93">
        <f>J307/1000</f>
        <v>140</v>
      </c>
    </row>
    <row r="308" spans="1:11" ht="15.75">
      <c r="A308" s="15" t="s">
        <v>43</v>
      </c>
      <c r="B308" s="51">
        <v>802</v>
      </c>
      <c r="C308" s="52" t="s">
        <v>44</v>
      </c>
      <c r="D308" s="52" t="s">
        <v>10</v>
      </c>
      <c r="E308" s="63"/>
      <c r="F308" s="53"/>
      <c r="G308" s="49">
        <f>G309</f>
        <v>185.6</v>
      </c>
      <c r="J308" s="50">
        <f>J309</f>
        <v>30172</v>
      </c>
      <c r="K308" s="93">
        <f t="shared" si="4"/>
        <v>30.172</v>
      </c>
    </row>
    <row r="309" spans="1:11" ht="15.75">
      <c r="A309" s="19" t="s">
        <v>46</v>
      </c>
      <c r="B309" s="55" t="s">
        <v>21</v>
      </c>
      <c r="C309" s="55" t="s">
        <v>44</v>
      </c>
      <c r="D309" s="55" t="s">
        <v>23</v>
      </c>
      <c r="E309" s="64"/>
      <c r="F309" s="56"/>
      <c r="G309" s="57">
        <f>G310</f>
        <v>185.6</v>
      </c>
      <c r="J309" s="58">
        <f>J310</f>
        <v>30172</v>
      </c>
      <c r="K309" s="93">
        <f t="shared" si="4"/>
        <v>30.172</v>
      </c>
    </row>
    <row r="310" spans="1:11" ht="114.75">
      <c r="A310" s="8" t="s">
        <v>336</v>
      </c>
      <c r="B310" s="53">
        <v>802</v>
      </c>
      <c r="C310" s="63" t="s">
        <v>44</v>
      </c>
      <c r="D310" s="63" t="s">
        <v>23</v>
      </c>
      <c r="E310" s="67" t="s">
        <v>335</v>
      </c>
      <c r="F310" s="53"/>
      <c r="G310" s="61">
        <f>G311</f>
        <v>185.6</v>
      </c>
      <c r="J310" s="48">
        <f>J311</f>
        <v>30172</v>
      </c>
      <c r="K310" s="93">
        <f t="shared" si="4"/>
        <v>30.172</v>
      </c>
    </row>
    <row r="311" spans="1:11" ht="25.5">
      <c r="A311" s="8" t="s">
        <v>499</v>
      </c>
      <c r="B311" s="53">
        <v>802</v>
      </c>
      <c r="C311" s="63" t="s">
        <v>44</v>
      </c>
      <c r="D311" s="63" t="s">
        <v>23</v>
      </c>
      <c r="E311" s="67" t="s">
        <v>335</v>
      </c>
      <c r="F311" s="53">
        <v>313</v>
      </c>
      <c r="G311" s="61">
        <v>185.6</v>
      </c>
      <c r="J311" s="48">
        <v>30172</v>
      </c>
      <c r="K311" s="93">
        <f t="shared" si="4"/>
        <v>30.172</v>
      </c>
    </row>
    <row r="312" spans="1:11" ht="15.75">
      <c r="A312" s="15" t="s">
        <v>49</v>
      </c>
      <c r="B312" s="52" t="s">
        <v>21</v>
      </c>
      <c r="C312" s="52">
        <v>10</v>
      </c>
      <c r="D312" s="52" t="s">
        <v>10</v>
      </c>
      <c r="E312" s="72"/>
      <c r="F312" s="71"/>
      <c r="G312" s="49">
        <f>G313+G340</f>
        <v>9561.277</v>
      </c>
      <c r="J312" s="50">
        <f>J313+J340+J360</f>
        <v>9918164</v>
      </c>
      <c r="K312" s="93">
        <f t="shared" si="4"/>
        <v>9918.164</v>
      </c>
    </row>
    <row r="313" spans="1:11" ht="15.75">
      <c r="A313" s="17" t="s">
        <v>50</v>
      </c>
      <c r="B313" s="55" t="s">
        <v>21</v>
      </c>
      <c r="C313" s="55" t="s">
        <v>51</v>
      </c>
      <c r="D313" s="55" t="s">
        <v>13</v>
      </c>
      <c r="E313" s="72"/>
      <c r="F313" s="71"/>
      <c r="G313" s="49">
        <f>G319+G329+G314+G338</f>
        <v>7873.877</v>
      </c>
      <c r="J313" s="50">
        <f>J319+J329+J314+J338</f>
        <v>8125864</v>
      </c>
      <c r="K313" s="93">
        <f t="shared" si="4"/>
        <v>8125.864</v>
      </c>
    </row>
    <row r="314" spans="1:11" ht="25.5">
      <c r="A314" s="8" t="s">
        <v>131</v>
      </c>
      <c r="B314" s="60" t="s">
        <v>21</v>
      </c>
      <c r="C314" s="60" t="s">
        <v>51</v>
      </c>
      <c r="D314" s="60" t="s">
        <v>13</v>
      </c>
      <c r="E314" s="72"/>
      <c r="F314" s="53"/>
      <c r="G314" s="61">
        <f>G315</f>
        <v>24</v>
      </c>
      <c r="J314" s="62">
        <f>J315</f>
        <v>46000</v>
      </c>
      <c r="K314" s="93">
        <f t="shared" si="4"/>
        <v>46</v>
      </c>
    </row>
    <row r="315" spans="1:11" ht="25.5">
      <c r="A315" s="8" t="s">
        <v>151</v>
      </c>
      <c r="B315" s="60" t="s">
        <v>21</v>
      </c>
      <c r="C315" s="60" t="s">
        <v>51</v>
      </c>
      <c r="D315" s="60" t="s">
        <v>13</v>
      </c>
      <c r="E315" s="63" t="s">
        <v>187</v>
      </c>
      <c r="F315" s="53"/>
      <c r="G315" s="61">
        <f>G316</f>
        <v>24</v>
      </c>
      <c r="J315" s="62">
        <f>J316</f>
        <v>46000</v>
      </c>
      <c r="K315" s="93">
        <f t="shared" si="4"/>
        <v>46</v>
      </c>
    </row>
    <row r="316" spans="1:11" ht="25.5">
      <c r="A316" s="8" t="s">
        <v>179</v>
      </c>
      <c r="B316" s="60" t="s">
        <v>21</v>
      </c>
      <c r="C316" s="60" t="s">
        <v>51</v>
      </c>
      <c r="D316" s="60" t="s">
        <v>13</v>
      </c>
      <c r="E316" s="63" t="s">
        <v>213</v>
      </c>
      <c r="F316" s="53"/>
      <c r="G316" s="61">
        <f>G317</f>
        <v>24</v>
      </c>
      <c r="J316" s="62">
        <f>J317</f>
        <v>46000</v>
      </c>
      <c r="K316" s="93">
        <f t="shared" si="4"/>
        <v>46</v>
      </c>
    </row>
    <row r="317" spans="1:11" ht="15.75">
      <c r="A317" s="18" t="s">
        <v>184</v>
      </c>
      <c r="B317" s="60" t="s">
        <v>21</v>
      </c>
      <c r="C317" s="60" t="s">
        <v>51</v>
      </c>
      <c r="D317" s="60" t="s">
        <v>13</v>
      </c>
      <c r="E317" s="63" t="s">
        <v>225</v>
      </c>
      <c r="F317" s="53"/>
      <c r="G317" s="61">
        <v>24</v>
      </c>
      <c r="J317" s="48">
        <f>J318</f>
        <v>46000</v>
      </c>
      <c r="K317" s="93">
        <f t="shared" si="4"/>
        <v>46</v>
      </c>
    </row>
    <row r="318" spans="1:11" ht="38.25">
      <c r="A318" s="35" t="s">
        <v>497</v>
      </c>
      <c r="B318" s="60" t="s">
        <v>21</v>
      </c>
      <c r="C318" s="60" t="s">
        <v>51</v>
      </c>
      <c r="D318" s="60" t="s">
        <v>13</v>
      </c>
      <c r="E318" s="63" t="s">
        <v>225</v>
      </c>
      <c r="F318" s="53">
        <v>321</v>
      </c>
      <c r="G318" s="61">
        <v>24</v>
      </c>
      <c r="J318" s="48">
        <v>46000</v>
      </c>
      <c r="K318" s="93">
        <f t="shared" si="4"/>
        <v>46</v>
      </c>
    </row>
    <row r="319" spans="1:11" ht="25.5">
      <c r="A319" s="8" t="s">
        <v>52</v>
      </c>
      <c r="B319" s="59">
        <v>802</v>
      </c>
      <c r="C319" s="60" t="s">
        <v>51</v>
      </c>
      <c r="D319" s="60" t="s">
        <v>13</v>
      </c>
      <c r="E319" s="63" t="s">
        <v>172</v>
      </c>
      <c r="F319" s="53"/>
      <c r="G319" s="61">
        <f>G320</f>
        <v>950</v>
      </c>
      <c r="J319" s="62">
        <f>J320</f>
        <v>972500</v>
      </c>
      <c r="K319" s="93">
        <f t="shared" si="4"/>
        <v>972.5</v>
      </c>
    </row>
    <row r="320" spans="1:11" ht="25.5">
      <c r="A320" s="8" t="s">
        <v>102</v>
      </c>
      <c r="B320" s="59">
        <v>802</v>
      </c>
      <c r="C320" s="60" t="s">
        <v>51</v>
      </c>
      <c r="D320" s="60" t="s">
        <v>13</v>
      </c>
      <c r="E320" s="63" t="s">
        <v>343</v>
      </c>
      <c r="F320" s="53"/>
      <c r="G320" s="61">
        <f>G321+G325</f>
        <v>950</v>
      </c>
      <c r="J320" s="62">
        <f>J321+J325</f>
        <v>972500</v>
      </c>
      <c r="K320" s="93">
        <f t="shared" si="4"/>
        <v>972.5</v>
      </c>
    </row>
    <row r="321" spans="1:11" ht="38.25">
      <c r="A321" s="7" t="s">
        <v>348</v>
      </c>
      <c r="B321" s="59">
        <v>802</v>
      </c>
      <c r="C321" s="60" t="s">
        <v>51</v>
      </c>
      <c r="D321" s="60" t="s">
        <v>13</v>
      </c>
      <c r="E321" s="63" t="s">
        <v>344</v>
      </c>
      <c r="F321" s="53"/>
      <c r="G321" s="61">
        <f>G322</f>
        <v>755</v>
      </c>
      <c r="J321" s="62">
        <f>J322</f>
        <v>770000</v>
      </c>
      <c r="K321" s="93">
        <f aca="true" t="shared" si="5" ref="K321:K404">J321/1000</f>
        <v>770</v>
      </c>
    </row>
    <row r="322" spans="1:11" ht="25.5">
      <c r="A322" s="8" t="s">
        <v>349</v>
      </c>
      <c r="B322" s="59">
        <v>802</v>
      </c>
      <c r="C322" s="60" t="s">
        <v>51</v>
      </c>
      <c r="D322" s="60" t="s">
        <v>13</v>
      </c>
      <c r="E322" s="63" t="s">
        <v>345</v>
      </c>
      <c r="F322" s="53"/>
      <c r="G322" s="61">
        <f>G323+G324</f>
        <v>755</v>
      </c>
      <c r="J322" s="48">
        <f>J323+J324</f>
        <v>770000</v>
      </c>
      <c r="K322" s="93">
        <f t="shared" si="5"/>
        <v>770</v>
      </c>
    </row>
    <row r="323" spans="1:11" ht="25.5">
      <c r="A323" s="7" t="s">
        <v>18</v>
      </c>
      <c r="B323" s="59">
        <v>802</v>
      </c>
      <c r="C323" s="60" t="s">
        <v>51</v>
      </c>
      <c r="D323" s="60" t="s">
        <v>13</v>
      </c>
      <c r="E323" s="63" t="s">
        <v>345</v>
      </c>
      <c r="F323" s="53">
        <v>244</v>
      </c>
      <c r="G323" s="61">
        <v>350</v>
      </c>
      <c r="J323" s="48">
        <v>17800</v>
      </c>
      <c r="K323" s="93">
        <f t="shared" si="5"/>
        <v>17.8</v>
      </c>
    </row>
    <row r="324" spans="1:11" ht="15.75">
      <c r="A324" s="35" t="s">
        <v>107</v>
      </c>
      <c r="B324" s="59">
        <v>802</v>
      </c>
      <c r="C324" s="60" t="s">
        <v>51</v>
      </c>
      <c r="D324" s="60" t="s">
        <v>13</v>
      </c>
      <c r="E324" s="63" t="s">
        <v>345</v>
      </c>
      <c r="F324" s="53">
        <v>360</v>
      </c>
      <c r="G324" s="61">
        <v>405</v>
      </c>
      <c r="J324" s="48">
        <v>752200</v>
      </c>
      <c r="K324" s="93">
        <f t="shared" si="5"/>
        <v>752.2</v>
      </c>
    </row>
    <row r="325" spans="1:11" ht="25.5">
      <c r="A325" s="7" t="s">
        <v>350</v>
      </c>
      <c r="B325" s="59">
        <v>802</v>
      </c>
      <c r="C325" s="60" t="s">
        <v>51</v>
      </c>
      <c r="D325" s="60" t="s">
        <v>13</v>
      </c>
      <c r="E325" s="63" t="s">
        <v>346</v>
      </c>
      <c r="F325" s="53"/>
      <c r="G325" s="61">
        <f>G326</f>
        <v>195</v>
      </c>
      <c r="J325" s="48">
        <f>J326</f>
        <v>202500</v>
      </c>
      <c r="K325" s="93">
        <f t="shared" si="5"/>
        <v>202.5</v>
      </c>
    </row>
    <row r="326" spans="1:11" ht="15.75">
      <c r="A326" s="7" t="s">
        <v>481</v>
      </c>
      <c r="B326" s="59">
        <v>802</v>
      </c>
      <c r="C326" s="60" t="s">
        <v>51</v>
      </c>
      <c r="D326" s="60" t="s">
        <v>13</v>
      </c>
      <c r="E326" s="63" t="s">
        <v>347</v>
      </c>
      <c r="F326" s="53"/>
      <c r="G326" s="61">
        <f>G327</f>
        <v>195</v>
      </c>
      <c r="J326" s="48">
        <f>J327+J328</f>
        <v>202500</v>
      </c>
      <c r="K326" s="93">
        <f t="shared" si="5"/>
        <v>202.5</v>
      </c>
    </row>
    <row r="327" spans="1:11" ht="25.5">
      <c r="A327" s="7" t="s">
        <v>18</v>
      </c>
      <c r="B327" s="59">
        <v>802</v>
      </c>
      <c r="C327" s="60" t="s">
        <v>51</v>
      </c>
      <c r="D327" s="60" t="s">
        <v>13</v>
      </c>
      <c r="E327" s="63" t="s">
        <v>347</v>
      </c>
      <c r="F327" s="53">
        <v>244</v>
      </c>
      <c r="G327" s="61">
        <v>195</v>
      </c>
      <c r="J327" s="48">
        <v>144500</v>
      </c>
      <c r="K327" s="93">
        <f t="shared" si="5"/>
        <v>144.5</v>
      </c>
    </row>
    <row r="328" spans="1:11" ht="15.75">
      <c r="A328" s="7" t="s">
        <v>107</v>
      </c>
      <c r="B328" s="59">
        <v>802</v>
      </c>
      <c r="C328" s="60" t="s">
        <v>51</v>
      </c>
      <c r="D328" s="60" t="s">
        <v>13</v>
      </c>
      <c r="E328" s="63" t="s">
        <v>347</v>
      </c>
      <c r="F328" s="53">
        <v>360</v>
      </c>
      <c r="G328" s="61"/>
      <c r="J328" s="48">
        <v>58000</v>
      </c>
      <c r="K328" s="93">
        <f t="shared" si="5"/>
        <v>58</v>
      </c>
    </row>
    <row r="329" spans="1:11" ht="38.25">
      <c r="A329" s="18" t="s">
        <v>113</v>
      </c>
      <c r="B329" s="53">
        <v>802</v>
      </c>
      <c r="C329" s="63" t="s">
        <v>51</v>
      </c>
      <c r="D329" s="63" t="s">
        <v>13</v>
      </c>
      <c r="E329" s="63" t="s">
        <v>373</v>
      </c>
      <c r="F329" s="53"/>
      <c r="G329" s="61">
        <f>G330</f>
        <v>6887.877</v>
      </c>
      <c r="J329" s="62">
        <f>J330</f>
        <v>7095364</v>
      </c>
      <c r="K329" s="93">
        <f t="shared" si="5"/>
        <v>7095.364</v>
      </c>
    </row>
    <row r="330" spans="1:11" ht="51">
      <c r="A330" s="18" t="s">
        <v>126</v>
      </c>
      <c r="B330" s="53">
        <v>802</v>
      </c>
      <c r="C330" s="63" t="s">
        <v>51</v>
      </c>
      <c r="D330" s="63" t="s">
        <v>13</v>
      </c>
      <c r="E330" s="63" t="s">
        <v>380</v>
      </c>
      <c r="F330" s="53"/>
      <c r="G330" s="61">
        <f>G333+G331+G336</f>
        <v>6887.877</v>
      </c>
      <c r="J330" s="62">
        <f>J333+J331+J336</f>
        <v>7095364</v>
      </c>
      <c r="K330" s="93">
        <f t="shared" si="5"/>
        <v>7095.364</v>
      </c>
    </row>
    <row r="331" spans="1:11" ht="76.5">
      <c r="A331" s="35" t="s">
        <v>540</v>
      </c>
      <c r="B331" s="53">
        <v>802</v>
      </c>
      <c r="C331" s="63" t="s">
        <v>51</v>
      </c>
      <c r="D331" s="63" t="s">
        <v>13</v>
      </c>
      <c r="E331" s="63" t="s">
        <v>522</v>
      </c>
      <c r="F331" s="53"/>
      <c r="G331" s="61">
        <f>G332</f>
        <v>2845.033</v>
      </c>
      <c r="J331" s="62">
        <f>J332</f>
        <v>2844274</v>
      </c>
      <c r="K331" s="93">
        <f t="shared" si="5"/>
        <v>2844.274</v>
      </c>
    </row>
    <row r="332" spans="1:11" ht="25.5">
      <c r="A332" s="35" t="s">
        <v>536</v>
      </c>
      <c r="B332" s="53">
        <v>802</v>
      </c>
      <c r="C332" s="63" t="s">
        <v>51</v>
      </c>
      <c r="D332" s="63" t="s">
        <v>13</v>
      </c>
      <c r="E332" s="63" t="s">
        <v>522</v>
      </c>
      <c r="F332" s="53">
        <v>322</v>
      </c>
      <c r="G332" s="61">
        <f>787.139+2057.894</f>
        <v>2845.033</v>
      </c>
      <c r="J332" s="48">
        <v>2844274</v>
      </c>
      <c r="K332" s="93">
        <f t="shared" si="5"/>
        <v>2844.274</v>
      </c>
    </row>
    <row r="333" spans="1:11" ht="25.5">
      <c r="A333" s="8" t="s">
        <v>382</v>
      </c>
      <c r="B333" s="53">
        <v>802</v>
      </c>
      <c r="C333" s="63" t="s">
        <v>51</v>
      </c>
      <c r="D333" s="63" t="s">
        <v>13</v>
      </c>
      <c r="E333" s="63" t="s">
        <v>381</v>
      </c>
      <c r="F333" s="53"/>
      <c r="G333" s="61">
        <f>G334</f>
        <v>670</v>
      </c>
      <c r="J333" s="62">
        <f>J334</f>
        <v>879493</v>
      </c>
      <c r="K333" s="93">
        <f t="shared" si="5"/>
        <v>879.493</v>
      </c>
    </row>
    <row r="334" spans="1:11" ht="25.5">
      <c r="A334" s="8" t="s">
        <v>383</v>
      </c>
      <c r="B334" s="53">
        <v>802</v>
      </c>
      <c r="C334" s="63" t="s">
        <v>51</v>
      </c>
      <c r="D334" s="63" t="s">
        <v>13</v>
      </c>
      <c r="E334" s="67" t="s">
        <v>488</v>
      </c>
      <c r="F334" s="53"/>
      <c r="G334" s="61">
        <f>G335</f>
        <v>670</v>
      </c>
      <c r="J334" s="62">
        <f>J335</f>
        <v>879493</v>
      </c>
      <c r="K334" s="93">
        <f t="shared" si="5"/>
        <v>879.493</v>
      </c>
    </row>
    <row r="335" spans="1:11" ht="25.5">
      <c r="A335" s="35" t="s">
        <v>536</v>
      </c>
      <c r="B335" s="53">
        <v>802</v>
      </c>
      <c r="C335" s="63" t="s">
        <v>51</v>
      </c>
      <c r="D335" s="63" t="s">
        <v>13</v>
      </c>
      <c r="E335" s="67" t="s">
        <v>488</v>
      </c>
      <c r="F335" s="53">
        <v>320</v>
      </c>
      <c r="G335" s="61">
        <v>670</v>
      </c>
      <c r="J335" s="48">
        <v>879493</v>
      </c>
      <c r="K335" s="93">
        <f t="shared" si="5"/>
        <v>879.493</v>
      </c>
    </row>
    <row r="336" spans="1:11" ht="79.5" customHeight="1">
      <c r="A336" s="36" t="s">
        <v>537</v>
      </c>
      <c r="B336" s="53">
        <v>802</v>
      </c>
      <c r="C336" s="63" t="s">
        <v>51</v>
      </c>
      <c r="D336" s="63" t="s">
        <v>13</v>
      </c>
      <c r="E336" s="67" t="s">
        <v>523</v>
      </c>
      <c r="F336" s="53"/>
      <c r="G336" s="61">
        <f>G337</f>
        <v>3372.844</v>
      </c>
      <c r="J336" s="48">
        <f>J337</f>
        <v>3371597</v>
      </c>
      <c r="K336" s="93">
        <f t="shared" si="5"/>
        <v>3371.597</v>
      </c>
    </row>
    <row r="337" spans="1:11" ht="25.5">
      <c r="A337" s="35" t="s">
        <v>536</v>
      </c>
      <c r="B337" s="53">
        <v>802</v>
      </c>
      <c r="C337" s="63" t="s">
        <v>51</v>
      </c>
      <c r="D337" s="63" t="s">
        <v>13</v>
      </c>
      <c r="E337" s="67" t="s">
        <v>523</v>
      </c>
      <c r="F337" s="53">
        <v>322</v>
      </c>
      <c r="G337" s="61">
        <f>1246.351+2126.493</f>
        <v>3372.844</v>
      </c>
      <c r="J337" s="48">
        <v>3371597</v>
      </c>
      <c r="K337" s="93">
        <f t="shared" si="5"/>
        <v>3371.597</v>
      </c>
    </row>
    <row r="338" spans="1:11" ht="15.75">
      <c r="A338" s="8" t="s">
        <v>93</v>
      </c>
      <c r="B338" s="53">
        <v>802</v>
      </c>
      <c r="C338" s="63" t="s">
        <v>51</v>
      </c>
      <c r="D338" s="63" t="s">
        <v>13</v>
      </c>
      <c r="E338" s="63" t="s">
        <v>142</v>
      </c>
      <c r="F338" s="53"/>
      <c r="G338" s="61">
        <f>G339</f>
        <v>12</v>
      </c>
      <c r="J338" s="48">
        <v>12000</v>
      </c>
      <c r="K338" s="93">
        <f t="shared" si="5"/>
        <v>12</v>
      </c>
    </row>
    <row r="339" spans="1:11" ht="38.25">
      <c r="A339" s="35" t="s">
        <v>497</v>
      </c>
      <c r="B339" s="53">
        <v>802</v>
      </c>
      <c r="C339" s="63" t="s">
        <v>51</v>
      </c>
      <c r="D339" s="63" t="s">
        <v>13</v>
      </c>
      <c r="E339" s="63" t="s">
        <v>142</v>
      </c>
      <c r="F339" s="53">
        <v>321</v>
      </c>
      <c r="G339" s="61">
        <v>12</v>
      </c>
      <c r="J339" s="48">
        <v>12000</v>
      </c>
      <c r="K339" s="93">
        <f t="shared" si="5"/>
        <v>12</v>
      </c>
    </row>
    <row r="340" spans="1:11" ht="15.75">
      <c r="A340" s="19" t="s">
        <v>101</v>
      </c>
      <c r="B340" s="56">
        <v>802</v>
      </c>
      <c r="C340" s="64" t="s">
        <v>51</v>
      </c>
      <c r="D340" s="64" t="s">
        <v>29</v>
      </c>
      <c r="E340" s="75"/>
      <c r="F340" s="76"/>
      <c r="G340" s="57">
        <f>G341</f>
        <v>1687.4</v>
      </c>
      <c r="J340" s="58">
        <f>J341</f>
        <v>1761200</v>
      </c>
      <c r="K340" s="93">
        <f t="shared" si="5"/>
        <v>1761.2</v>
      </c>
    </row>
    <row r="341" spans="1:11" ht="25.5">
      <c r="A341" s="8" t="s">
        <v>115</v>
      </c>
      <c r="B341" s="53">
        <v>802</v>
      </c>
      <c r="C341" s="63" t="s">
        <v>51</v>
      </c>
      <c r="D341" s="63" t="s">
        <v>29</v>
      </c>
      <c r="E341" s="63" t="s">
        <v>152</v>
      </c>
      <c r="F341" s="53"/>
      <c r="G341" s="61">
        <f>G342</f>
        <v>1687.4</v>
      </c>
      <c r="J341" s="62">
        <f>J342</f>
        <v>1761200</v>
      </c>
      <c r="K341" s="93">
        <f t="shared" si="5"/>
        <v>1761.2</v>
      </c>
    </row>
    <row r="342" spans="1:11" ht="38.25">
      <c r="A342" s="8" t="s">
        <v>280</v>
      </c>
      <c r="B342" s="53">
        <v>802</v>
      </c>
      <c r="C342" s="63" t="s">
        <v>51</v>
      </c>
      <c r="D342" s="63" t="s">
        <v>29</v>
      </c>
      <c r="E342" s="63" t="s">
        <v>278</v>
      </c>
      <c r="F342" s="53"/>
      <c r="G342" s="61">
        <f>G343</f>
        <v>1687.4</v>
      </c>
      <c r="J342" s="62">
        <f>J343</f>
        <v>1761200</v>
      </c>
      <c r="K342" s="93">
        <f t="shared" si="5"/>
        <v>1761.2</v>
      </c>
    </row>
    <row r="343" spans="1:11" ht="25.5">
      <c r="A343" s="8" t="s">
        <v>284</v>
      </c>
      <c r="B343" s="53">
        <v>802</v>
      </c>
      <c r="C343" s="63" t="s">
        <v>51</v>
      </c>
      <c r="D343" s="63" t="s">
        <v>29</v>
      </c>
      <c r="E343" s="63" t="s">
        <v>302</v>
      </c>
      <c r="F343" s="53"/>
      <c r="G343" s="61">
        <f>G352+G344</f>
        <v>1687.4</v>
      </c>
      <c r="J343" s="62">
        <f>J352+J344</f>
        <v>1761200</v>
      </c>
      <c r="K343" s="93">
        <f t="shared" si="5"/>
        <v>1761.2</v>
      </c>
    </row>
    <row r="344" spans="1:11" ht="51">
      <c r="A344" s="8" t="s">
        <v>301</v>
      </c>
      <c r="B344" s="59">
        <v>802</v>
      </c>
      <c r="C344" s="60" t="s">
        <v>51</v>
      </c>
      <c r="D344" s="60" t="s">
        <v>29</v>
      </c>
      <c r="E344" s="67" t="s">
        <v>300</v>
      </c>
      <c r="F344" s="53"/>
      <c r="G344" s="61">
        <f>G345+G349</f>
        <v>793</v>
      </c>
      <c r="J344" s="62">
        <f>J345+J349</f>
        <v>831600</v>
      </c>
      <c r="K344" s="93">
        <f t="shared" si="5"/>
        <v>831.6</v>
      </c>
    </row>
    <row r="345" spans="1:11" ht="25.5">
      <c r="A345" s="8" t="s">
        <v>298</v>
      </c>
      <c r="B345" s="59">
        <v>802</v>
      </c>
      <c r="C345" s="60" t="s">
        <v>51</v>
      </c>
      <c r="D345" s="60" t="s">
        <v>29</v>
      </c>
      <c r="E345" s="67" t="s">
        <v>300</v>
      </c>
      <c r="F345" s="53">
        <v>120</v>
      </c>
      <c r="G345" s="61">
        <f>716.2+55</f>
        <v>771.2</v>
      </c>
      <c r="J345" s="48">
        <f>J346+J347+J348</f>
        <v>831600</v>
      </c>
      <c r="K345" s="93">
        <f t="shared" si="5"/>
        <v>831.6</v>
      </c>
    </row>
    <row r="346" spans="1:11" ht="25.5">
      <c r="A346" s="7" t="s">
        <v>138</v>
      </c>
      <c r="B346" s="59">
        <v>802</v>
      </c>
      <c r="C346" s="60" t="s">
        <v>51</v>
      </c>
      <c r="D346" s="60" t="s">
        <v>29</v>
      </c>
      <c r="E346" s="67" t="s">
        <v>300</v>
      </c>
      <c r="F346" s="53">
        <v>121</v>
      </c>
      <c r="G346" s="61"/>
      <c r="J346" s="48">
        <v>541318.95</v>
      </c>
      <c r="K346" s="93">
        <f t="shared" si="5"/>
        <v>541.31895</v>
      </c>
    </row>
    <row r="347" spans="1:11" ht="38.25">
      <c r="A347" s="7" t="s">
        <v>139</v>
      </c>
      <c r="B347" s="59">
        <v>802</v>
      </c>
      <c r="C347" s="60" t="s">
        <v>51</v>
      </c>
      <c r="D347" s="60" t="s">
        <v>29</v>
      </c>
      <c r="E347" s="67" t="s">
        <v>300</v>
      </c>
      <c r="F347" s="53">
        <v>122</v>
      </c>
      <c r="G347" s="61"/>
      <c r="J347" s="48">
        <v>129593.4</v>
      </c>
      <c r="K347" s="93">
        <f t="shared" si="5"/>
        <v>129.5934</v>
      </c>
    </row>
    <row r="348" spans="1:11" ht="51">
      <c r="A348" s="7" t="s">
        <v>140</v>
      </c>
      <c r="B348" s="59">
        <v>802</v>
      </c>
      <c r="C348" s="60" t="s">
        <v>51</v>
      </c>
      <c r="D348" s="60" t="s">
        <v>29</v>
      </c>
      <c r="E348" s="67" t="s">
        <v>300</v>
      </c>
      <c r="F348" s="53">
        <v>129</v>
      </c>
      <c r="G348" s="61"/>
      <c r="J348" s="48">
        <v>160687.65</v>
      </c>
      <c r="K348" s="93">
        <f t="shared" si="5"/>
        <v>160.68765</v>
      </c>
    </row>
    <row r="349" spans="1:11" ht="15.75" hidden="1">
      <c r="A349" s="7" t="s">
        <v>16</v>
      </c>
      <c r="B349" s="59">
        <v>802</v>
      </c>
      <c r="C349" s="60" t="s">
        <v>9</v>
      </c>
      <c r="D349" s="60" t="s">
        <v>29</v>
      </c>
      <c r="E349" s="67" t="s">
        <v>300</v>
      </c>
      <c r="F349" s="53">
        <v>240</v>
      </c>
      <c r="G349" s="61">
        <v>21.8</v>
      </c>
      <c r="J349" s="48"/>
      <c r="K349" s="93">
        <f t="shared" si="5"/>
        <v>0</v>
      </c>
    </row>
    <row r="350" spans="1:11" ht="15.75" hidden="1">
      <c r="A350" s="7"/>
      <c r="B350" s="59"/>
      <c r="C350" s="60"/>
      <c r="D350" s="60"/>
      <c r="E350" s="67"/>
      <c r="F350" s="53"/>
      <c r="G350" s="61"/>
      <c r="J350" s="48"/>
      <c r="K350" s="93"/>
    </row>
    <row r="351" spans="1:11" ht="15.75" hidden="1">
      <c r="A351" s="7"/>
      <c r="B351" s="59"/>
      <c r="C351" s="60"/>
      <c r="D351" s="60"/>
      <c r="E351" s="67"/>
      <c r="F351" s="53"/>
      <c r="G351" s="61"/>
      <c r="J351" s="48"/>
      <c r="K351" s="93"/>
    </row>
    <row r="352" spans="1:11" ht="38.25">
      <c r="A352" s="8" t="s">
        <v>285</v>
      </c>
      <c r="B352" s="53">
        <v>802</v>
      </c>
      <c r="C352" s="63" t="s">
        <v>51</v>
      </c>
      <c r="D352" s="63" t="s">
        <v>29</v>
      </c>
      <c r="E352" s="67" t="s">
        <v>283</v>
      </c>
      <c r="F352" s="53"/>
      <c r="G352" s="61">
        <f>G353+G357</f>
        <v>894.4</v>
      </c>
      <c r="J352" s="62">
        <f>J353+J357</f>
        <v>929600</v>
      </c>
      <c r="K352" s="93">
        <f t="shared" si="5"/>
        <v>929.6</v>
      </c>
    </row>
    <row r="353" spans="1:11" ht="25.5">
      <c r="A353" s="8" t="s">
        <v>298</v>
      </c>
      <c r="B353" s="53">
        <v>802</v>
      </c>
      <c r="C353" s="63" t="s">
        <v>51</v>
      </c>
      <c r="D353" s="63" t="s">
        <v>29</v>
      </c>
      <c r="E353" s="67" t="s">
        <v>283</v>
      </c>
      <c r="F353" s="53">
        <v>120</v>
      </c>
      <c r="G353" s="61">
        <f>809.1+47</f>
        <v>856.1</v>
      </c>
      <c r="J353" s="48">
        <f>J354+J355+J356</f>
        <v>929600</v>
      </c>
      <c r="K353" s="93">
        <f t="shared" si="5"/>
        <v>929.6</v>
      </c>
    </row>
    <row r="354" spans="1:11" ht="25.5">
      <c r="A354" s="7" t="s">
        <v>138</v>
      </c>
      <c r="B354" s="53">
        <v>802</v>
      </c>
      <c r="C354" s="63" t="s">
        <v>51</v>
      </c>
      <c r="D354" s="63" t="s">
        <v>29</v>
      </c>
      <c r="E354" s="67" t="s">
        <v>283</v>
      </c>
      <c r="F354" s="53">
        <v>121</v>
      </c>
      <c r="G354" s="61"/>
      <c r="J354" s="48">
        <v>606203.13</v>
      </c>
      <c r="K354" s="93">
        <f t="shared" si="5"/>
        <v>606.20313</v>
      </c>
    </row>
    <row r="355" spans="1:11" ht="38.25">
      <c r="A355" s="7" t="s">
        <v>139</v>
      </c>
      <c r="B355" s="53">
        <v>802</v>
      </c>
      <c r="C355" s="63" t="s">
        <v>51</v>
      </c>
      <c r="D355" s="63" t="s">
        <v>29</v>
      </c>
      <c r="E355" s="67" t="s">
        <v>283</v>
      </c>
      <c r="F355" s="53">
        <v>122</v>
      </c>
      <c r="G355" s="61"/>
      <c r="J355" s="48">
        <v>142768.8</v>
      </c>
      <c r="K355" s="93">
        <f t="shared" si="5"/>
        <v>142.7688</v>
      </c>
    </row>
    <row r="356" spans="1:11" ht="51">
      <c r="A356" s="7" t="s">
        <v>140</v>
      </c>
      <c r="B356" s="53">
        <v>802</v>
      </c>
      <c r="C356" s="63" t="s">
        <v>51</v>
      </c>
      <c r="D356" s="63" t="s">
        <v>29</v>
      </c>
      <c r="E356" s="67" t="s">
        <v>283</v>
      </c>
      <c r="F356" s="53">
        <v>129</v>
      </c>
      <c r="G356" s="61"/>
      <c r="J356" s="48">
        <v>180628.07</v>
      </c>
      <c r="K356" s="93">
        <f t="shared" si="5"/>
        <v>180.62807</v>
      </c>
    </row>
    <row r="357" spans="1:11" ht="15.75" hidden="1">
      <c r="A357" s="7" t="s">
        <v>16</v>
      </c>
      <c r="B357" s="53">
        <v>802</v>
      </c>
      <c r="C357" s="63" t="s">
        <v>51</v>
      </c>
      <c r="D357" s="63" t="s">
        <v>29</v>
      </c>
      <c r="E357" s="67" t="s">
        <v>283</v>
      </c>
      <c r="F357" s="53">
        <v>240</v>
      </c>
      <c r="G357" s="61">
        <v>38.3</v>
      </c>
      <c r="J357" s="48"/>
      <c r="K357" s="93">
        <f t="shared" si="5"/>
        <v>0</v>
      </c>
    </row>
    <row r="358" spans="1:11" ht="15.75" hidden="1">
      <c r="A358" s="7"/>
      <c r="B358" s="53"/>
      <c r="C358" s="63"/>
      <c r="D358" s="63"/>
      <c r="E358" s="67"/>
      <c r="F358" s="53"/>
      <c r="G358" s="61"/>
      <c r="J358" s="48"/>
      <c r="K358" s="93"/>
    </row>
    <row r="359" spans="1:11" ht="15.75" hidden="1">
      <c r="A359" s="7"/>
      <c r="B359" s="53"/>
      <c r="C359" s="63"/>
      <c r="D359" s="63"/>
      <c r="E359" s="67"/>
      <c r="F359" s="53"/>
      <c r="G359" s="61"/>
      <c r="J359" s="48"/>
      <c r="K359" s="93"/>
    </row>
    <row r="360" spans="1:11" ht="15.75">
      <c r="A360" s="7" t="s">
        <v>571</v>
      </c>
      <c r="B360" s="71">
        <v>802</v>
      </c>
      <c r="C360" s="72" t="s">
        <v>51</v>
      </c>
      <c r="D360" s="72" t="s">
        <v>37</v>
      </c>
      <c r="E360" s="67"/>
      <c r="F360" s="53"/>
      <c r="G360" s="61"/>
      <c r="J360" s="48">
        <f>J361</f>
        <v>31100</v>
      </c>
      <c r="K360" s="93">
        <f t="shared" si="5"/>
        <v>31.1</v>
      </c>
    </row>
    <row r="361" spans="1:11" ht="31.5" customHeight="1">
      <c r="A361" s="7" t="s">
        <v>572</v>
      </c>
      <c r="B361" s="53">
        <v>802</v>
      </c>
      <c r="C361" s="63" t="s">
        <v>51</v>
      </c>
      <c r="D361" s="63" t="s">
        <v>37</v>
      </c>
      <c r="E361" s="67" t="s">
        <v>562</v>
      </c>
      <c r="F361" s="53"/>
      <c r="G361" s="61"/>
      <c r="J361" s="48">
        <f>J362</f>
        <v>31100</v>
      </c>
      <c r="K361" s="93">
        <f t="shared" si="5"/>
        <v>31.1</v>
      </c>
    </row>
    <row r="362" spans="1:11" ht="33.75" customHeight="1">
      <c r="A362" s="7" t="s">
        <v>511</v>
      </c>
      <c r="B362" s="53">
        <v>802</v>
      </c>
      <c r="C362" s="63" t="s">
        <v>51</v>
      </c>
      <c r="D362" s="63" t="s">
        <v>37</v>
      </c>
      <c r="E362" s="67" t="s">
        <v>562</v>
      </c>
      <c r="F362" s="53">
        <v>630</v>
      </c>
      <c r="G362" s="61"/>
      <c r="J362" s="48">
        <v>31100</v>
      </c>
      <c r="K362" s="93">
        <f t="shared" si="5"/>
        <v>31.1</v>
      </c>
    </row>
    <row r="363" spans="1:11" ht="15.75">
      <c r="A363" s="5" t="s">
        <v>116</v>
      </c>
      <c r="B363" s="71">
        <v>802</v>
      </c>
      <c r="C363" s="72" t="s">
        <v>61</v>
      </c>
      <c r="D363" s="72" t="s">
        <v>10</v>
      </c>
      <c r="E363" s="72"/>
      <c r="F363" s="71"/>
      <c r="G363" s="49">
        <f>G364</f>
        <v>690.95</v>
      </c>
      <c r="J363" s="50">
        <f>J364</f>
        <v>638445</v>
      </c>
      <c r="K363" s="93">
        <f t="shared" si="5"/>
        <v>638.445</v>
      </c>
    </row>
    <row r="364" spans="1:11" ht="15.75">
      <c r="A364" s="6" t="s">
        <v>117</v>
      </c>
      <c r="B364" s="56">
        <v>802</v>
      </c>
      <c r="C364" s="64" t="s">
        <v>61</v>
      </c>
      <c r="D364" s="64" t="s">
        <v>9</v>
      </c>
      <c r="E364" s="64"/>
      <c r="F364" s="56"/>
      <c r="G364" s="57">
        <f>G365</f>
        <v>690.95</v>
      </c>
      <c r="J364" s="58">
        <f>J365</f>
        <v>638445</v>
      </c>
      <c r="K364" s="93">
        <f t="shared" si="5"/>
        <v>638.445</v>
      </c>
    </row>
    <row r="365" spans="1:11" ht="25.5">
      <c r="A365" s="7" t="s">
        <v>62</v>
      </c>
      <c r="B365" s="53">
        <v>802</v>
      </c>
      <c r="C365" s="63" t="s">
        <v>61</v>
      </c>
      <c r="D365" s="63" t="s">
        <v>9</v>
      </c>
      <c r="E365" s="63" t="s">
        <v>358</v>
      </c>
      <c r="F365" s="53"/>
      <c r="G365" s="61">
        <f>G366</f>
        <v>690.95</v>
      </c>
      <c r="J365" s="62">
        <f>J366</f>
        <v>638445</v>
      </c>
      <c r="K365" s="93">
        <f t="shared" si="5"/>
        <v>638.445</v>
      </c>
    </row>
    <row r="366" spans="1:11" ht="25.5">
      <c r="A366" s="7" t="s">
        <v>63</v>
      </c>
      <c r="B366" s="53">
        <v>802</v>
      </c>
      <c r="C366" s="63" t="s">
        <v>61</v>
      </c>
      <c r="D366" s="63" t="s">
        <v>9</v>
      </c>
      <c r="E366" s="63" t="s">
        <v>364</v>
      </c>
      <c r="F366" s="53"/>
      <c r="G366" s="61">
        <f>G368</f>
        <v>690.95</v>
      </c>
      <c r="J366" s="62">
        <f>J368</f>
        <v>638445</v>
      </c>
      <c r="K366" s="93">
        <f t="shared" si="5"/>
        <v>638.445</v>
      </c>
    </row>
    <row r="367" spans="1:11" ht="51">
      <c r="A367" s="7" t="s">
        <v>365</v>
      </c>
      <c r="B367" s="53">
        <v>802</v>
      </c>
      <c r="C367" s="63" t="s">
        <v>61</v>
      </c>
      <c r="D367" s="63" t="s">
        <v>9</v>
      </c>
      <c r="E367" s="63" t="s">
        <v>366</v>
      </c>
      <c r="F367" s="53"/>
      <c r="G367" s="61">
        <f>G368</f>
        <v>690.95</v>
      </c>
      <c r="J367" s="62">
        <f>J368</f>
        <v>638445</v>
      </c>
      <c r="K367" s="93">
        <f t="shared" si="5"/>
        <v>638.445</v>
      </c>
    </row>
    <row r="368" spans="1:11" ht="38.25">
      <c r="A368" s="7" t="s">
        <v>367</v>
      </c>
      <c r="B368" s="53">
        <v>802</v>
      </c>
      <c r="C368" s="63" t="s">
        <v>61</v>
      </c>
      <c r="D368" s="63" t="s">
        <v>9</v>
      </c>
      <c r="E368" s="63" t="s">
        <v>363</v>
      </c>
      <c r="F368" s="53"/>
      <c r="G368" s="61">
        <f>G369+G371</f>
        <v>690.95</v>
      </c>
      <c r="J368" s="62">
        <f>J369+J371</f>
        <v>638445</v>
      </c>
      <c r="K368" s="93">
        <f t="shared" si="5"/>
        <v>638.445</v>
      </c>
    </row>
    <row r="369" spans="1:11" ht="25.5">
      <c r="A369" s="7" t="s">
        <v>16</v>
      </c>
      <c r="B369" s="53">
        <v>802</v>
      </c>
      <c r="C369" s="63" t="s">
        <v>61</v>
      </c>
      <c r="D369" s="63" t="s">
        <v>9</v>
      </c>
      <c r="E369" s="63" t="s">
        <v>363</v>
      </c>
      <c r="F369" s="53">
        <v>240</v>
      </c>
      <c r="G369" s="61">
        <f>1479.9-589-549.95</f>
        <v>340.95000000000005</v>
      </c>
      <c r="J369" s="48">
        <v>309530</v>
      </c>
      <c r="K369" s="93">
        <f t="shared" si="5"/>
        <v>309.53</v>
      </c>
    </row>
    <row r="370" spans="1:11" ht="25.5">
      <c r="A370" s="7" t="s">
        <v>18</v>
      </c>
      <c r="B370" s="53">
        <v>802</v>
      </c>
      <c r="C370" s="63" t="s">
        <v>61</v>
      </c>
      <c r="D370" s="63" t="s">
        <v>9</v>
      </c>
      <c r="E370" s="63" t="s">
        <v>363</v>
      </c>
      <c r="F370" s="53">
        <v>244</v>
      </c>
      <c r="G370" s="61">
        <f>1479.9-589-549.95</f>
        <v>340.95000000000005</v>
      </c>
      <c r="J370" s="48">
        <v>309530</v>
      </c>
      <c r="K370" s="93">
        <f>J370/1000</f>
        <v>309.53</v>
      </c>
    </row>
    <row r="371" spans="1:11" ht="15.75">
      <c r="A371" s="7" t="s">
        <v>498</v>
      </c>
      <c r="B371" s="53">
        <v>802</v>
      </c>
      <c r="C371" s="63" t="s">
        <v>61</v>
      </c>
      <c r="D371" s="63" t="s">
        <v>9</v>
      </c>
      <c r="E371" s="63" t="s">
        <v>363</v>
      </c>
      <c r="F371" s="53">
        <v>350</v>
      </c>
      <c r="G371" s="61">
        <v>350</v>
      </c>
      <c r="J371" s="48">
        <v>328915</v>
      </c>
      <c r="K371" s="93">
        <f t="shared" si="5"/>
        <v>328.915</v>
      </c>
    </row>
    <row r="372" spans="1:11" ht="33">
      <c r="A372" s="21" t="s">
        <v>132</v>
      </c>
      <c r="B372" s="51" t="s">
        <v>35</v>
      </c>
      <c r="C372" s="52"/>
      <c r="D372" s="52"/>
      <c r="E372" s="73"/>
      <c r="F372" s="78"/>
      <c r="G372" s="49">
        <f>G373+G452+G465+G493+G736+G799+G809+G478+G461</f>
        <v>377706.99999999994</v>
      </c>
      <c r="J372" s="50">
        <f>J373+J452+J465+J493+J736+J799+J809+J478+J461</f>
        <v>383824326.42</v>
      </c>
      <c r="K372" s="93">
        <f t="shared" si="5"/>
        <v>383824.32642</v>
      </c>
    </row>
    <row r="373" spans="1:11" ht="15.75">
      <c r="A373" s="15" t="s">
        <v>8</v>
      </c>
      <c r="B373" s="51" t="s">
        <v>35</v>
      </c>
      <c r="C373" s="52" t="s">
        <v>9</v>
      </c>
      <c r="D373" s="52" t="s">
        <v>10</v>
      </c>
      <c r="E373" s="73"/>
      <c r="F373" s="78"/>
      <c r="G373" s="49">
        <f>G374+G387+G391</f>
        <v>45884.2</v>
      </c>
      <c r="J373" s="50">
        <f>J374+J387+J391</f>
        <v>39418690.74</v>
      </c>
      <c r="K373" s="93">
        <f t="shared" si="5"/>
        <v>39418.690740000005</v>
      </c>
    </row>
    <row r="374" spans="1:11" ht="60">
      <c r="A374" s="17" t="s">
        <v>36</v>
      </c>
      <c r="B374" s="54" t="s">
        <v>35</v>
      </c>
      <c r="C374" s="55" t="s">
        <v>9</v>
      </c>
      <c r="D374" s="55" t="s">
        <v>37</v>
      </c>
      <c r="E374" s="75"/>
      <c r="F374" s="78"/>
      <c r="G374" s="57">
        <f>G375</f>
        <v>4752.5</v>
      </c>
      <c r="J374" s="58">
        <f>J375</f>
        <v>4424104.6</v>
      </c>
      <c r="K374" s="93">
        <f t="shared" si="5"/>
        <v>4424.1046</v>
      </c>
    </row>
    <row r="375" spans="1:11" ht="15.75">
      <c r="A375" s="7" t="s">
        <v>26</v>
      </c>
      <c r="B375" s="53">
        <v>807</v>
      </c>
      <c r="C375" s="63" t="s">
        <v>9</v>
      </c>
      <c r="D375" s="63" t="s">
        <v>37</v>
      </c>
      <c r="E375" s="63" t="s">
        <v>134</v>
      </c>
      <c r="F375" s="53"/>
      <c r="G375" s="61">
        <f>G376</f>
        <v>4752.5</v>
      </c>
      <c r="J375" s="62">
        <f>J376</f>
        <v>4424104.6</v>
      </c>
      <c r="K375" s="93">
        <f t="shared" si="5"/>
        <v>4424.1046</v>
      </c>
    </row>
    <row r="376" spans="1:11" ht="38.25">
      <c r="A376" s="8" t="s">
        <v>38</v>
      </c>
      <c r="B376" s="53">
        <v>807</v>
      </c>
      <c r="C376" s="63" t="s">
        <v>9</v>
      </c>
      <c r="D376" s="63" t="s">
        <v>37</v>
      </c>
      <c r="E376" s="63" t="s">
        <v>146</v>
      </c>
      <c r="F376" s="53"/>
      <c r="G376" s="61">
        <f>G377</f>
        <v>4752.5</v>
      </c>
      <c r="J376" s="62">
        <f>J377</f>
        <v>4424104.6</v>
      </c>
      <c r="K376" s="93">
        <f t="shared" si="5"/>
        <v>4424.1046</v>
      </c>
    </row>
    <row r="377" spans="1:11" ht="15.75">
      <c r="A377" s="8" t="s">
        <v>128</v>
      </c>
      <c r="B377" s="53">
        <v>807</v>
      </c>
      <c r="C377" s="63" t="s">
        <v>9</v>
      </c>
      <c r="D377" s="63" t="s">
        <v>37</v>
      </c>
      <c r="E377" s="63" t="s">
        <v>148</v>
      </c>
      <c r="F377" s="53"/>
      <c r="G377" s="61">
        <f>G378+G382+G385</f>
        <v>4752.5</v>
      </c>
      <c r="J377" s="62">
        <f>J378+J382+J385+J386</f>
        <v>4424104.6</v>
      </c>
      <c r="K377" s="93">
        <f t="shared" si="5"/>
        <v>4424.1046</v>
      </c>
    </row>
    <row r="378" spans="1:11" ht="25.5">
      <c r="A378" s="7" t="s">
        <v>15</v>
      </c>
      <c r="B378" s="53">
        <v>807</v>
      </c>
      <c r="C378" s="63" t="s">
        <v>9</v>
      </c>
      <c r="D378" s="63" t="s">
        <v>37</v>
      </c>
      <c r="E378" s="63" t="s">
        <v>148</v>
      </c>
      <c r="F378" s="53">
        <v>120</v>
      </c>
      <c r="G378" s="61">
        <f>G379+G380+G381</f>
        <v>4447.9</v>
      </c>
      <c r="J378" s="62">
        <f>J379+J380+J381</f>
        <v>4229371.43</v>
      </c>
      <c r="K378" s="93">
        <f t="shared" si="5"/>
        <v>4229.37143</v>
      </c>
    </row>
    <row r="379" spans="1:11" ht="25.5" customHeight="1">
      <c r="A379" s="7" t="s">
        <v>138</v>
      </c>
      <c r="B379" s="53">
        <v>807</v>
      </c>
      <c r="C379" s="63" t="s">
        <v>9</v>
      </c>
      <c r="D379" s="63" t="s">
        <v>37</v>
      </c>
      <c r="E379" s="63" t="s">
        <v>148</v>
      </c>
      <c r="F379" s="53">
        <v>121</v>
      </c>
      <c r="G379" s="61">
        <f>3037-0.8</f>
        <v>3036.2</v>
      </c>
      <c r="J379" s="48">
        <v>2855066.25</v>
      </c>
      <c r="K379" s="93">
        <f t="shared" si="5"/>
        <v>2855.06625</v>
      </c>
    </row>
    <row r="380" spans="1:11" ht="38.25">
      <c r="A380" s="7" t="s">
        <v>139</v>
      </c>
      <c r="B380" s="53">
        <v>807</v>
      </c>
      <c r="C380" s="63" t="s">
        <v>9</v>
      </c>
      <c r="D380" s="63" t="s">
        <v>37</v>
      </c>
      <c r="E380" s="63" t="s">
        <v>148</v>
      </c>
      <c r="F380" s="53">
        <v>122</v>
      </c>
      <c r="G380" s="61">
        <f>339.6+170</f>
        <v>509.6</v>
      </c>
      <c r="J380" s="48">
        <v>528272</v>
      </c>
      <c r="K380" s="93">
        <f t="shared" si="5"/>
        <v>528.272</v>
      </c>
    </row>
    <row r="381" spans="1:11" ht="51">
      <c r="A381" s="7" t="s">
        <v>140</v>
      </c>
      <c r="B381" s="53">
        <v>807</v>
      </c>
      <c r="C381" s="63" t="s">
        <v>9</v>
      </c>
      <c r="D381" s="63" t="s">
        <v>37</v>
      </c>
      <c r="E381" s="63" t="s">
        <v>148</v>
      </c>
      <c r="F381" s="53">
        <v>129</v>
      </c>
      <c r="G381" s="61">
        <v>902.1</v>
      </c>
      <c r="J381" s="48">
        <v>846033.18</v>
      </c>
      <c r="K381" s="93">
        <f t="shared" si="5"/>
        <v>846.03318</v>
      </c>
    </row>
    <row r="382" spans="1:11" ht="25.5">
      <c r="A382" s="7" t="s">
        <v>16</v>
      </c>
      <c r="B382" s="53">
        <v>807</v>
      </c>
      <c r="C382" s="63" t="s">
        <v>9</v>
      </c>
      <c r="D382" s="63" t="s">
        <v>37</v>
      </c>
      <c r="E382" s="63" t="s">
        <v>148</v>
      </c>
      <c r="F382" s="53">
        <v>240</v>
      </c>
      <c r="G382" s="61">
        <f>G383+G384</f>
        <v>303.8</v>
      </c>
      <c r="J382" s="62">
        <f>J383+J384</f>
        <v>192933.17</v>
      </c>
      <c r="K382" s="93">
        <f t="shared" si="5"/>
        <v>192.93317000000002</v>
      </c>
    </row>
    <row r="383" spans="1:11" ht="25.5">
      <c r="A383" s="7" t="s">
        <v>17</v>
      </c>
      <c r="B383" s="53">
        <v>807</v>
      </c>
      <c r="C383" s="63" t="s">
        <v>9</v>
      </c>
      <c r="D383" s="63" t="s">
        <v>37</v>
      </c>
      <c r="E383" s="63" t="s">
        <v>148</v>
      </c>
      <c r="F383" s="53">
        <v>242</v>
      </c>
      <c r="G383" s="61">
        <f>40+100</f>
        <v>140</v>
      </c>
      <c r="J383" s="48">
        <v>55284</v>
      </c>
      <c r="K383" s="93">
        <f t="shared" si="5"/>
        <v>55.284</v>
      </c>
    </row>
    <row r="384" spans="1:11" ht="25.5">
      <c r="A384" s="7" t="s">
        <v>18</v>
      </c>
      <c r="B384" s="53">
        <v>807</v>
      </c>
      <c r="C384" s="63" t="s">
        <v>9</v>
      </c>
      <c r="D384" s="63" t="s">
        <v>37</v>
      </c>
      <c r="E384" s="63" t="s">
        <v>148</v>
      </c>
      <c r="F384" s="53">
        <v>244</v>
      </c>
      <c r="G384" s="61">
        <f>2+30+1.8+50+80</f>
        <v>163.8</v>
      </c>
      <c r="J384" s="48">
        <v>137649.17</v>
      </c>
      <c r="K384" s="93">
        <f t="shared" si="5"/>
        <v>137.64917000000003</v>
      </c>
    </row>
    <row r="385" spans="1:11" ht="78.75" customHeight="1">
      <c r="A385" s="7" t="s">
        <v>553</v>
      </c>
      <c r="B385" s="53">
        <v>807</v>
      </c>
      <c r="C385" s="63" t="s">
        <v>9</v>
      </c>
      <c r="D385" s="63" t="s">
        <v>37</v>
      </c>
      <c r="E385" s="63" t="s">
        <v>148</v>
      </c>
      <c r="F385" s="53">
        <v>831</v>
      </c>
      <c r="G385" s="61">
        <v>0.8</v>
      </c>
      <c r="J385" s="48"/>
      <c r="K385" s="93">
        <f t="shared" si="5"/>
        <v>0</v>
      </c>
    </row>
    <row r="386" spans="1:11" ht="25.5">
      <c r="A386" s="7" t="s">
        <v>573</v>
      </c>
      <c r="B386" s="53">
        <v>807</v>
      </c>
      <c r="C386" s="63" t="s">
        <v>9</v>
      </c>
      <c r="D386" s="63" t="s">
        <v>37</v>
      </c>
      <c r="E386" s="63" t="s">
        <v>148</v>
      </c>
      <c r="F386" s="53">
        <v>852</v>
      </c>
      <c r="G386" s="61"/>
      <c r="J386" s="48">
        <v>1800</v>
      </c>
      <c r="K386" s="97">
        <v>1.8</v>
      </c>
    </row>
    <row r="387" spans="1:11" ht="15.75" hidden="1">
      <c r="A387" s="17" t="s">
        <v>91</v>
      </c>
      <c r="B387" s="55" t="s">
        <v>35</v>
      </c>
      <c r="C387" s="55" t="s">
        <v>9</v>
      </c>
      <c r="D387" s="55" t="s">
        <v>61</v>
      </c>
      <c r="E387" s="79"/>
      <c r="F387" s="78"/>
      <c r="G387" s="57">
        <f>G388</f>
        <v>300</v>
      </c>
      <c r="J387" s="58">
        <f>J388</f>
        <v>0</v>
      </c>
      <c r="K387" s="93">
        <f t="shared" si="5"/>
        <v>0</v>
      </c>
    </row>
    <row r="388" spans="1:11" ht="15.75" hidden="1">
      <c r="A388" s="8" t="s">
        <v>26</v>
      </c>
      <c r="B388" s="53">
        <v>807</v>
      </c>
      <c r="C388" s="63" t="s">
        <v>9</v>
      </c>
      <c r="D388" s="63" t="s">
        <v>61</v>
      </c>
      <c r="E388" s="63" t="s">
        <v>134</v>
      </c>
      <c r="F388" s="53"/>
      <c r="G388" s="61">
        <f>G389</f>
        <v>300</v>
      </c>
      <c r="J388" s="62">
        <f>J389</f>
        <v>0</v>
      </c>
      <c r="K388" s="93">
        <f t="shared" si="5"/>
        <v>0</v>
      </c>
    </row>
    <row r="389" spans="1:11" ht="15.75" hidden="1">
      <c r="A389" s="8" t="s">
        <v>109</v>
      </c>
      <c r="B389" s="53">
        <v>807</v>
      </c>
      <c r="C389" s="63" t="s">
        <v>9</v>
      </c>
      <c r="D389" s="63" t="s">
        <v>61</v>
      </c>
      <c r="E389" s="63" t="s">
        <v>149</v>
      </c>
      <c r="F389" s="53"/>
      <c r="G389" s="61">
        <f>G390</f>
        <v>300</v>
      </c>
      <c r="J389" s="62">
        <f>J390</f>
        <v>0</v>
      </c>
      <c r="K389" s="93">
        <f t="shared" si="5"/>
        <v>0</v>
      </c>
    </row>
    <row r="390" spans="1:11" ht="15.75" hidden="1">
      <c r="A390" s="8" t="s">
        <v>92</v>
      </c>
      <c r="B390" s="53">
        <v>807</v>
      </c>
      <c r="C390" s="63" t="s">
        <v>9</v>
      </c>
      <c r="D390" s="63" t="s">
        <v>61</v>
      </c>
      <c r="E390" s="63" t="s">
        <v>149</v>
      </c>
      <c r="F390" s="53">
        <v>870</v>
      </c>
      <c r="G390" s="61">
        <v>300</v>
      </c>
      <c r="J390" s="48">
        <v>0</v>
      </c>
      <c r="K390" s="93">
        <f t="shared" si="5"/>
        <v>0</v>
      </c>
    </row>
    <row r="391" spans="1:12" ht="15.75">
      <c r="A391" s="10" t="s">
        <v>31</v>
      </c>
      <c r="B391" s="54">
        <v>807</v>
      </c>
      <c r="C391" s="55" t="s">
        <v>9</v>
      </c>
      <c r="D391" s="55" t="s">
        <v>19</v>
      </c>
      <c r="E391" s="79"/>
      <c r="F391" s="78"/>
      <c r="G391" s="57">
        <f>G392+G403+G410+G446</f>
        <v>40831.7</v>
      </c>
      <c r="J391" s="58">
        <f>J392+J403+J410+J446</f>
        <v>34994586.14</v>
      </c>
      <c r="K391" s="93">
        <f t="shared" si="5"/>
        <v>34994.58614</v>
      </c>
      <c r="L391" s="29"/>
    </row>
    <row r="392" spans="1:11" ht="25.5">
      <c r="A392" s="8" t="s">
        <v>131</v>
      </c>
      <c r="B392" s="53">
        <v>807</v>
      </c>
      <c r="C392" s="63" t="s">
        <v>9</v>
      </c>
      <c r="D392" s="63" t="s">
        <v>19</v>
      </c>
      <c r="E392" s="63" t="s">
        <v>152</v>
      </c>
      <c r="F392" s="53"/>
      <c r="G392" s="61">
        <f>G393</f>
        <v>7889.5</v>
      </c>
      <c r="J392" s="62">
        <f>J393</f>
        <v>4890548.6</v>
      </c>
      <c r="K392" s="93">
        <f t="shared" si="5"/>
        <v>4890.5486</v>
      </c>
    </row>
    <row r="393" spans="1:11" ht="38.25">
      <c r="A393" s="8" t="s">
        <v>163</v>
      </c>
      <c r="B393" s="53">
        <v>807</v>
      </c>
      <c r="C393" s="63" t="s">
        <v>9</v>
      </c>
      <c r="D393" s="63" t="s">
        <v>19</v>
      </c>
      <c r="E393" s="63" t="s">
        <v>162</v>
      </c>
      <c r="F393" s="53"/>
      <c r="G393" s="61">
        <f>G394</f>
        <v>7889.5</v>
      </c>
      <c r="J393" s="62">
        <f>J394</f>
        <v>4890548.6</v>
      </c>
      <c r="K393" s="93">
        <f t="shared" si="5"/>
        <v>4890.5486</v>
      </c>
    </row>
    <row r="394" spans="1:11" ht="38.25">
      <c r="A394" s="8" t="s">
        <v>165</v>
      </c>
      <c r="B394" s="53">
        <v>807</v>
      </c>
      <c r="C394" s="63" t="s">
        <v>9</v>
      </c>
      <c r="D394" s="63" t="s">
        <v>19</v>
      </c>
      <c r="E394" s="63" t="s">
        <v>164</v>
      </c>
      <c r="F394" s="53"/>
      <c r="G394" s="61">
        <f>G395+G399</f>
        <v>7889.5</v>
      </c>
      <c r="J394" s="62">
        <f>J395+J399</f>
        <v>4890548.6</v>
      </c>
      <c r="K394" s="93">
        <f t="shared" si="5"/>
        <v>4890.5486</v>
      </c>
    </row>
    <row r="395" spans="1:11" ht="63.75">
      <c r="A395" s="8" t="s">
        <v>328</v>
      </c>
      <c r="B395" s="53">
        <v>807</v>
      </c>
      <c r="C395" s="63" t="s">
        <v>9</v>
      </c>
      <c r="D395" s="63" t="s">
        <v>19</v>
      </c>
      <c r="E395" s="67" t="s">
        <v>327</v>
      </c>
      <c r="F395" s="53"/>
      <c r="G395" s="61">
        <f>G396</f>
        <v>7687.5</v>
      </c>
      <c r="J395" s="62">
        <f>J396</f>
        <v>4688548.6</v>
      </c>
      <c r="K395" s="93">
        <f t="shared" si="5"/>
        <v>4688.5486</v>
      </c>
    </row>
    <row r="396" spans="1:11" ht="25.5">
      <c r="A396" s="8" t="s">
        <v>226</v>
      </c>
      <c r="B396" s="53">
        <v>807</v>
      </c>
      <c r="C396" s="63" t="s">
        <v>9</v>
      </c>
      <c r="D396" s="63" t="s">
        <v>19</v>
      </c>
      <c r="E396" s="67" t="s">
        <v>327</v>
      </c>
      <c r="F396" s="53">
        <v>110</v>
      </c>
      <c r="G396" s="61">
        <v>7687.5</v>
      </c>
      <c r="J396" s="48">
        <f>J397+J398</f>
        <v>4688548.6</v>
      </c>
      <c r="K396" s="93">
        <f t="shared" si="5"/>
        <v>4688.5486</v>
      </c>
    </row>
    <row r="397" spans="1:11" ht="15.75">
      <c r="A397" s="8" t="s">
        <v>574</v>
      </c>
      <c r="B397" s="53">
        <v>807</v>
      </c>
      <c r="C397" s="63" t="s">
        <v>9</v>
      </c>
      <c r="D397" s="63" t="s">
        <v>19</v>
      </c>
      <c r="E397" s="67" t="s">
        <v>327</v>
      </c>
      <c r="F397" s="53">
        <v>111</v>
      </c>
      <c r="G397" s="61"/>
      <c r="J397" s="48">
        <v>3539897.46</v>
      </c>
      <c r="K397" s="93">
        <f t="shared" si="5"/>
        <v>3539.89746</v>
      </c>
    </row>
    <row r="398" spans="1:11" ht="27" customHeight="1">
      <c r="A398" s="8" t="s">
        <v>575</v>
      </c>
      <c r="B398" s="53">
        <v>807</v>
      </c>
      <c r="C398" s="63" t="s">
        <v>9</v>
      </c>
      <c r="D398" s="63" t="s">
        <v>19</v>
      </c>
      <c r="E398" s="67" t="s">
        <v>327</v>
      </c>
      <c r="F398" s="53">
        <v>119</v>
      </c>
      <c r="G398" s="61"/>
      <c r="J398" s="48">
        <v>1148651.14</v>
      </c>
      <c r="K398" s="93">
        <f t="shared" si="5"/>
        <v>1148.65114</v>
      </c>
    </row>
    <row r="399" spans="1:11" ht="51">
      <c r="A399" s="8" t="s">
        <v>482</v>
      </c>
      <c r="B399" s="53">
        <v>807</v>
      </c>
      <c r="C399" s="63" t="s">
        <v>9</v>
      </c>
      <c r="D399" s="63" t="s">
        <v>19</v>
      </c>
      <c r="E399" s="67" t="s">
        <v>489</v>
      </c>
      <c r="F399" s="53"/>
      <c r="G399" s="61">
        <f>G400</f>
        <v>202</v>
      </c>
      <c r="J399" s="48">
        <f>J400</f>
        <v>202000</v>
      </c>
      <c r="K399" s="93">
        <f t="shared" si="5"/>
        <v>202</v>
      </c>
    </row>
    <row r="400" spans="1:11" ht="25.5">
      <c r="A400" s="8" t="s">
        <v>226</v>
      </c>
      <c r="B400" s="53">
        <v>807</v>
      </c>
      <c r="C400" s="63" t="s">
        <v>9</v>
      </c>
      <c r="D400" s="63" t="s">
        <v>19</v>
      </c>
      <c r="E400" s="67" t="s">
        <v>489</v>
      </c>
      <c r="F400" s="53">
        <v>110</v>
      </c>
      <c r="G400" s="61">
        <v>202</v>
      </c>
      <c r="J400" s="48">
        <f>J401+J402</f>
        <v>202000</v>
      </c>
      <c r="K400" s="93">
        <f t="shared" si="5"/>
        <v>202</v>
      </c>
    </row>
    <row r="401" spans="1:11" ht="15.75">
      <c r="A401" s="8" t="s">
        <v>574</v>
      </c>
      <c r="B401" s="53">
        <v>807</v>
      </c>
      <c r="C401" s="63" t="s">
        <v>9</v>
      </c>
      <c r="D401" s="63" t="s">
        <v>19</v>
      </c>
      <c r="E401" s="67" t="s">
        <v>489</v>
      </c>
      <c r="F401" s="53">
        <v>111</v>
      </c>
      <c r="G401" s="61"/>
      <c r="J401" s="48">
        <v>155963.69</v>
      </c>
      <c r="K401" s="93">
        <f t="shared" si="5"/>
        <v>155.96369</v>
      </c>
    </row>
    <row r="402" spans="1:11" ht="25.5" customHeight="1">
      <c r="A402" s="8" t="s">
        <v>575</v>
      </c>
      <c r="B402" s="53">
        <v>807</v>
      </c>
      <c r="C402" s="63" t="s">
        <v>9</v>
      </c>
      <c r="D402" s="63" t="s">
        <v>19</v>
      </c>
      <c r="E402" s="67" t="s">
        <v>489</v>
      </c>
      <c r="F402" s="53">
        <v>119</v>
      </c>
      <c r="G402" s="61"/>
      <c r="J402" s="48">
        <v>46036.31</v>
      </c>
      <c r="K402" s="93">
        <f t="shared" si="5"/>
        <v>46.03631</v>
      </c>
    </row>
    <row r="403" spans="1:11" ht="51" customHeight="1">
      <c r="A403" s="7" t="s">
        <v>129</v>
      </c>
      <c r="B403" s="53">
        <v>807</v>
      </c>
      <c r="C403" s="63" t="s">
        <v>9</v>
      </c>
      <c r="D403" s="63" t="s">
        <v>19</v>
      </c>
      <c r="E403" s="63" t="s">
        <v>287</v>
      </c>
      <c r="F403" s="53"/>
      <c r="G403" s="61">
        <f>G404</f>
        <v>395</v>
      </c>
      <c r="J403" s="62">
        <f>J404</f>
        <v>133069.5</v>
      </c>
      <c r="K403" s="93">
        <f t="shared" si="5"/>
        <v>133.0695</v>
      </c>
    </row>
    <row r="404" spans="1:11" ht="76.5">
      <c r="A404" s="8" t="s">
        <v>75</v>
      </c>
      <c r="B404" s="53">
        <v>807</v>
      </c>
      <c r="C404" s="63" t="s">
        <v>9</v>
      </c>
      <c r="D404" s="63" t="s">
        <v>19</v>
      </c>
      <c r="E404" s="63" t="s">
        <v>293</v>
      </c>
      <c r="F404" s="53"/>
      <c r="G404" s="61">
        <f>G405</f>
        <v>395</v>
      </c>
      <c r="J404" s="62">
        <f>J405</f>
        <v>133069.5</v>
      </c>
      <c r="K404" s="93">
        <f t="shared" si="5"/>
        <v>133.0695</v>
      </c>
    </row>
    <row r="405" spans="1:11" ht="77.25" customHeight="1">
      <c r="A405" s="8" t="s">
        <v>557</v>
      </c>
      <c r="B405" s="53">
        <v>807</v>
      </c>
      <c r="C405" s="63" t="s">
        <v>9</v>
      </c>
      <c r="D405" s="63" t="s">
        <v>19</v>
      </c>
      <c r="E405" s="63" t="s">
        <v>294</v>
      </c>
      <c r="F405" s="53"/>
      <c r="G405" s="61">
        <f>G406</f>
        <v>395</v>
      </c>
      <c r="J405" s="62">
        <f>J406</f>
        <v>133069.5</v>
      </c>
      <c r="K405" s="93">
        <f aca="true" t="shared" si="6" ref="K405:K495">J405/1000</f>
        <v>133.0695</v>
      </c>
    </row>
    <row r="406" spans="1:11" ht="76.5" customHeight="1">
      <c r="A406" s="7" t="s">
        <v>461</v>
      </c>
      <c r="B406" s="53">
        <v>807</v>
      </c>
      <c r="C406" s="63" t="s">
        <v>9</v>
      </c>
      <c r="D406" s="63" t="s">
        <v>19</v>
      </c>
      <c r="E406" s="63" t="s">
        <v>405</v>
      </c>
      <c r="F406" s="53"/>
      <c r="G406" s="61">
        <f>G407</f>
        <v>395</v>
      </c>
      <c r="J406" s="62">
        <f>J407</f>
        <v>133069.5</v>
      </c>
      <c r="K406" s="93">
        <f t="shared" si="6"/>
        <v>133.0695</v>
      </c>
    </row>
    <row r="407" spans="1:11" ht="25.5">
      <c r="A407" s="7" t="s">
        <v>16</v>
      </c>
      <c r="B407" s="53">
        <v>807</v>
      </c>
      <c r="C407" s="63" t="s">
        <v>9</v>
      </c>
      <c r="D407" s="63" t="s">
        <v>19</v>
      </c>
      <c r="E407" s="63" t="s">
        <v>405</v>
      </c>
      <c r="F407" s="53">
        <v>240</v>
      </c>
      <c r="G407" s="61">
        <f>400-5</f>
        <v>395</v>
      </c>
      <c r="J407" s="48">
        <f>J408+J409</f>
        <v>133069.5</v>
      </c>
      <c r="K407" s="93">
        <f t="shared" si="6"/>
        <v>133.0695</v>
      </c>
    </row>
    <row r="408" spans="1:11" ht="25.5">
      <c r="A408" s="7" t="s">
        <v>17</v>
      </c>
      <c r="B408" s="53">
        <v>807</v>
      </c>
      <c r="C408" s="63" t="s">
        <v>9</v>
      </c>
      <c r="D408" s="63" t="s">
        <v>19</v>
      </c>
      <c r="E408" s="63" t="s">
        <v>405</v>
      </c>
      <c r="F408" s="53">
        <v>242</v>
      </c>
      <c r="G408" s="61"/>
      <c r="J408" s="48">
        <v>11600</v>
      </c>
      <c r="K408" s="93">
        <f t="shared" si="6"/>
        <v>11.6</v>
      </c>
    </row>
    <row r="409" spans="1:11" ht="25.5">
      <c r="A409" s="7" t="s">
        <v>18</v>
      </c>
      <c r="B409" s="53">
        <v>807</v>
      </c>
      <c r="C409" s="63" t="s">
        <v>9</v>
      </c>
      <c r="D409" s="63" t="s">
        <v>19</v>
      </c>
      <c r="E409" s="63" t="s">
        <v>405</v>
      </c>
      <c r="F409" s="53">
        <v>244</v>
      </c>
      <c r="G409" s="61"/>
      <c r="J409" s="48">
        <v>121469.5</v>
      </c>
      <c r="K409" s="93">
        <f t="shared" si="6"/>
        <v>121.4695</v>
      </c>
    </row>
    <row r="410" spans="1:11" ht="25.5">
      <c r="A410" s="8" t="s">
        <v>76</v>
      </c>
      <c r="B410" s="53">
        <v>807</v>
      </c>
      <c r="C410" s="63" t="s">
        <v>9</v>
      </c>
      <c r="D410" s="63" t="s">
        <v>19</v>
      </c>
      <c r="E410" s="63" t="s">
        <v>329</v>
      </c>
      <c r="F410" s="53"/>
      <c r="G410" s="61">
        <f>G422+G413+G411</f>
        <v>29863.7</v>
      </c>
      <c r="J410" s="62">
        <f>J422+J413+J411</f>
        <v>29970219.51</v>
      </c>
      <c r="K410" s="93">
        <f t="shared" si="6"/>
        <v>29970.219510000003</v>
      </c>
    </row>
    <row r="411" spans="1:11" ht="15.75" hidden="1">
      <c r="A411" s="8"/>
      <c r="B411" s="53">
        <v>807</v>
      </c>
      <c r="C411" s="63" t="s">
        <v>9</v>
      </c>
      <c r="D411" s="63" t="s">
        <v>19</v>
      </c>
      <c r="E411" s="63" t="s">
        <v>408</v>
      </c>
      <c r="F411" s="53"/>
      <c r="G411" s="61">
        <v>144.2</v>
      </c>
      <c r="J411" s="62"/>
      <c r="K411" s="93">
        <f t="shared" si="6"/>
        <v>0</v>
      </c>
    </row>
    <row r="412" spans="1:11" ht="15.75" hidden="1">
      <c r="A412" s="7" t="s">
        <v>16</v>
      </c>
      <c r="B412" s="53"/>
      <c r="C412" s="63"/>
      <c r="D412" s="63"/>
      <c r="E412" s="63" t="s">
        <v>408</v>
      </c>
      <c r="F412" s="53">
        <v>240</v>
      </c>
      <c r="G412" s="61">
        <v>144.2</v>
      </c>
      <c r="J412" s="62"/>
      <c r="K412" s="93">
        <f t="shared" si="6"/>
        <v>0</v>
      </c>
    </row>
    <row r="413" spans="1:11" ht="15.75">
      <c r="A413" s="8" t="s">
        <v>78</v>
      </c>
      <c r="B413" s="53">
        <v>807</v>
      </c>
      <c r="C413" s="63" t="s">
        <v>9</v>
      </c>
      <c r="D413" s="63" t="s">
        <v>19</v>
      </c>
      <c r="E413" s="63" t="s">
        <v>330</v>
      </c>
      <c r="F413" s="53"/>
      <c r="G413" s="61">
        <f>G414</f>
        <v>142</v>
      </c>
      <c r="J413" s="62">
        <f>J414</f>
        <v>226982.19</v>
      </c>
      <c r="K413" s="93">
        <f t="shared" si="6"/>
        <v>226.98219</v>
      </c>
    </row>
    <row r="414" spans="1:11" ht="25.5">
      <c r="A414" s="8" t="s">
        <v>333</v>
      </c>
      <c r="B414" s="53">
        <v>807</v>
      </c>
      <c r="C414" s="63" t="s">
        <v>9</v>
      </c>
      <c r="D414" s="63" t="s">
        <v>19</v>
      </c>
      <c r="E414" s="63" t="s">
        <v>331</v>
      </c>
      <c r="F414" s="53"/>
      <c r="G414" s="61">
        <f>G415</f>
        <v>142</v>
      </c>
      <c r="J414" s="62">
        <f>J415</f>
        <v>226982.19</v>
      </c>
      <c r="K414" s="93">
        <f t="shared" si="6"/>
        <v>226.98219</v>
      </c>
    </row>
    <row r="415" spans="1:11" ht="25.5">
      <c r="A415" s="7" t="s">
        <v>467</v>
      </c>
      <c r="B415" s="53">
        <v>807</v>
      </c>
      <c r="C415" s="63" t="s">
        <v>9</v>
      </c>
      <c r="D415" s="63" t="s">
        <v>19</v>
      </c>
      <c r="E415" s="63" t="s">
        <v>414</v>
      </c>
      <c r="F415" s="53"/>
      <c r="G415" s="61">
        <f>G416</f>
        <v>142</v>
      </c>
      <c r="J415" s="62">
        <f>J416+J419</f>
        <v>226982.19</v>
      </c>
      <c r="K415" s="93">
        <f t="shared" si="6"/>
        <v>226.98219</v>
      </c>
    </row>
    <row r="416" spans="1:11" ht="25.5">
      <c r="A416" s="7" t="s">
        <v>16</v>
      </c>
      <c r="B416" s="53">
        <v>807</v>
      </c>
      <c r="C416" s="63" t="s">
        <v>9</v>
      </c>
      <c r="D416" s="63" t="s">
        <v>19</v>
      </c>
      <c r="E416" s="63" t="s">
        <v>414</v>
      </c>
      <c r="F416" s="53">
        <v>240</v>
      </c>
      <c r="G416" s="61">
        <v>142</v>
      </c>
      <c r="J416" s="48">
        <f>J417+J418</f>
        <v>121479.39</v>
      </c>
      <c r="K416" s="93">
        <f t="shared" si="6"/>
        <v>121.47939</v>
      </c>
    </row>
    <row r="417" spans="1:11" ht="25.5">
      <c r="A417" s="7" t="s">
        <v>17</v>
      </c>
      <c r="B417" s="53">
        <v>807</v>
      </c>
      <c r="C417" s="63" t="s">
        <v>9</v>
      </c>
      <c r="D417" s="63" t="s">
        <v>19</v>
      </c>
      <c r="E417" s="63" t="s">
        <v>414</v>
      </c>
      <c r="F417" s="53">
        <v>242</v>
      </c>
      <c r="G417" s="61"/>
      <c r="J417" s="48">
        <v>119570.89</v>
      </c>
      <c r="K417" s="93">
        <f t="shared" si="6"/>
        <v>119.57089</v>
      </c>
    </row>
    <row r="418" spans="1:11" ht="25.5">
      <c r="A418" s="7" t="s">
        <v>18</v>
      </c>
      <c r="B418" s="53">
        <v>807</v>
      </c>
      <c r="C418" s="63" t="s">
        <v>9</v>
      </c>
      <c r="D418" s="63" t="s">
        <v>19</v>
      </c>
      <c r="E418" s="63" t="s">
        <v>414</v>
      </c>
      <c r="F418" s="53">
        <v>244</v>
      </c>
      <c r="G418" s="61"/>
      <c r="J418" s="48">
        <v>1908.5</v>
      </c>
      <c r="K418" s="93">
        <f t="shared" si="6"/>
        <v>1.9085</v>
      </c>
    </row>
    <row r="419" spans="1:11" ht="24.75" customHeight="1">
      <c r="A419" s="7" t="s">
        <v>298</v>
      </c>
      <c r="B419" s="53">
        <v>807</v>
      </c>
      <c r="C419" s="63" t="s">
        <v>9</v>
      </c>
      <c r="D419" s="63" t="s">
        <v>19</v>
      </c>
      <c r="E419" s="63" t="s">
        <v>414</v>
      </c>
      <c r="F419" s="53">
        <v>120</v>
      </c>
      <c r="G419" s="61"/>
      <c r="J419" s="48">
        <f>J420+J421</f>
        <v>105502.8</v>
      </c>
      <c r="K419" s="93">
        <f t="shared" si="6"/>
        <v>105.50280000000001</v>
      </c>
    </row>
    <row r="420" spans="1:11" ht="25.5">
      <c r="A420" s="7" t="s">
        <v>138</v>
      </c>
      <c r="B420" s="53">
        <v>807</v>
      </c>
      <c r="C420" s="63" t="s">
        <v>9</v>
      </c>
      <c r="D420" s="63" t="s">
        <v>19</v>
      </c>
      <c r="E420" s="63" t="s">
        <v>414</v>
      </c>
      <c r="F420" s="53">
        <v>121</v>
      </c>
      <c r="G420" s="61"/>
      <c r="J420" s="48">
        <v>79940</v>
      </c>
      <c r="K420" s="93">
        <f t="shared" si="6"/>
        <v>79.94</v>
      </c>
    </row>
    <row r="421" spans="1:11" ht="51">
      <c r="A421" s="7" t="s">
        <v>140</v>
      </c>
      <c r="B421" s="53">
        <v>807</v>
      </c>
      <c r="C421" s="63" t="s">
        <v>9</v>
      </c>
      <c r="D421" s="63" t="s">
        <v>19</v>
      </c>
      <c r="E421" s="63" t="s">
        <v>414</v>
      </c>
      <c r="F421" s="53">
        <v>129</v>
      </c>
      <c r="G421" s="61"/>
      <c r="J421" s="48">
        <v>25562.8</v>
      </c>
      <c r="K421" s="93">
        <f t="shared" si="6"/>
        <v>25.5628</v>
      </c>
    </row>
    <row r="422" spans="1:11" ht="25.5">
      <c r="A422" s="8" t="s">
        <v>125</v>
      </c>
      <c r="B422" s="53">
        <v>807</v>
      </c>
      <c r="C422" s="63" t="s">
        <v>9</v>
      </c>
      <c r="D422" s="63" t="s">
        <v>19</v>
      </c>
      <c r="E422" s="63" t="s">
        <v>337</v>
      </c>
      <c r="F422" s="53"/>
      <c r="G422" s="61">
        <f>G423</f>
        <v>29577.5</v>
      </c>
      <c r="J422" s="62">
        <f>J423</f>
        <v>29743237.32</v>
      </c>
      <c r="K422" s="93">
        <f t="shared" si="6"/>
        <v>29743.23732</v>
      </c>
    </row>
    <row r="423" spans="1:11" ht="38.25">
      <c r="A423" s="7" t="s">
        <v>474</v>
      </c>
      <c r="B423" s="53">
        <v>807</v>
      </c>
      <c r="C423" s="63" t="s">
        <v>9</v>
      </c>
      <c r="D423" s="63" t="s">
        <v>19</v>
      </c>
      <c r="E423" s="63" t="s">
        <v>338</v>
      </c>
      <c r="F423" s="53"/>
      <c r="G423" s="61">
        <f>G424+G437</f>
        <v>29577.5</v>
      </c>
      <c r="J423" s="62">
        <f>J424+J437</f>
        <v>29743237.32</v>
      </c>
      <c r="K423" s="93">
        <f t="shared" si="6"/>
        <v>29743.23732</v>
      </c>
    </row>
    <row r="424" spans="1:11" ht="25.5">
      <c r="A424" s="22" t="s">
        <v>342</v>
      </c>
      <c r="B424" s="53">
        <v>807</v>
      </c>
      <c r="C424" s="63" t="s">
        <v>9</v>
      </c>
      <c r="D424" s="63" t="s">
        <v>19</v>
      </c>
      <c r="E424" s="63" t="s">
        <v>339</v>
      </c>
      <c r="F424" s="53"/>
      <c r="G424" s="61">
        <f>G425+G429+G432+G436</f>
        <v>13910.8</v>
      </c>
      <c r="J424" s="62">
        <f>J425+J429+J432+J436</f>
        <v>14415725.410000002</v>
      </c>
      <c r="K424" s="93">
        <f t="shared" si="6"/>
        <v>14415.725410000003</v>
      </c>
    </row>
    <row r="425" spans="1:11" ht="14.25" customHeight="1">
      <c r="A425" s="8" t="s">
        <v>226</v>
      </c>
      <c r="B425" s="53">
        <v>807</v>
      </c>
      <c r="C425" s="63" t="s">
        <v>9</v>
      </c>
      <c r="D425" s="63" t="s">
        <v>19</v>
      </c>
      <c r="E425" s="63" t="s">
        <v>339</v>
      </c>
      <c r="F425" s="53">
        <v>110</v>
      </c>
      <c r="G425" s="61">
        <f>6072.3-1012</f>
        <v>5060.3</v>
      </c>
      <c r="J425" s="48">
        <f>J426+J427+J428</f>
        <v>6621423.66</v>
      </c>
      <c r="K425" s="93">
        <f t="shared" si="6"/>
        <v>6621.42366</v>
      </c>
    </row>
    <row r="426" spans="1:11" ht="14.25" customHeight="1">
      <c r="A426" s="8" t="s">
        <v>574</v>
      </c>
      <c r="B426" s="53">
        <v>807</v>
      </c>
      <c r="C426" s="63" t="s">
        <v>9</v>
      </c>
      <c r="D426" s="63" t="s">
        <v>19</v>
      </c>
      <c r="E426" s="63" t="s">
        <v>339</v>
      </c>
      <c r="F426" s="53">
        <v>111</v>
      </c>
      <c r="G426" s="61"/>
      <c r="J426" s="48">
        <v>4977105.08</v>
      </c>
      <c r="K426" s="93">
        <f t="shared" si="6"/>
        <v>4977.10508</v>
      </c>
    </row>
    <row r="427" spans="1:11" ht="29.25" customHeight="1">
      <c r="A427" s="8" t="s">
        <v>576</v>
      </c>
      <c r="B427" s="53">
        <v>807</v>
      </c>
      <c r="C427" s="63" t="s">
        <v>9</v>
      </c>
      <c r="D427" s="63" t="s">
        <v>19</v>
      </c>
      <c r="E427" s="63" t="s">
        <v>339</v>
      </c>
      <c r="F427" s="53">
        <v>112</v>
      </c>
      <c r="G427" s="61"/>
      <c r="J427" s="48">
        <v>14416</v>
      </c>
      <c r="K427" s="93">
        <f t="shared" si="6"/>
        <v>14.416</v>
      </c>
    </row>
    <row r="428" spans="1:11" ht="41.25" customHeight="1">
      <c r="A428" s="8" t="s">
        <v>575</v>
      </c>
      <c r="B428" s="53">
        <v>807</v>
      </c>
      <c r="C428" s="63" t="s">
        <v>9</v>
      </c>
      <c r="D428" s="63" t="s">
        <v>19</v>
      </c>
      <c r="E428" s="63" t="s">
        <v>339</v>
      </c>
      <c r="F428" s="53">
        <v>119</v>
      </c>
      <c r="G428" s="61"/>
      <c r="J428" s="48">
        <v>1629902.58</v>
      </c>
      <c r="K428" s="93">
        <f t="shared" si="6"/>
        <v>1629.9025800000002</v>
      </c>
    </row>
    <row r="429" spans="1:11" ht="25.5">
      <c r="A429" s="7" t="s">
        <v>16</v>
      </c>
      <c r="B429" s="53">
        <v>807</v>
      </c>
      <c r="C429" s="63" t="s">
        <v>9</v>
      </c>
      <c r="D429" s="63" t="s">
        <v>19</v>
      </c>
      <c r="E429" s="63" t="s">
        <v>339</v>
      </c>
      <c r="F429" s="53">
        <v>240</v>
      </c>
      <c r="G429" s="61">
        <f>6858.5+867</f>
        <v>7725.5</v>
      </c>
      <c r="J429" s="48">
        <f>J430+J431</f>
        <v>7684380.78</v>
      </c>
      <c r="K429" s="93">
        <f t="shared" si="6"/>
        <v>7684.38078</v>
      </c>
    </row>
    <row r="430" spans="1:11" ht="25.5">
      <c r="A430" s="7" t="s">
        <v>17</v>
      </c>
      <c r="B430" s="53">
        <v>807</v>
      </c>
      <c r="C430" s="63" t="s">
        <v>9</v>
      </c>
      <c r="D430" s="63" t="s">
        <v>19</v>
      </c>
      <c r="E430" s="63" t="s">
        <v>339</v>
      </c>
      <c r="F430" s="53">
        <v>242</v>
      </c>
      <c r="G430" s="61"/>
      <c r="J430" s="48">
        <v>36560</v>
      </c>
      <c r="K430" s="93">
        <f t="shared" si="6"/>
        <v>36.56</v>
      </c>
    </row>
    <row r="431" spans="1:11" ht="25.5">
      <c r="A431" s="7" t="s">
        <v>18</v>
      </c>
      <c r="B431" s="53">
        <v>807</v>
      </c>
      <c r="C431" s="63" t="s">
        <v>9</v>
      </c>
      <c r="D431" s="63" t="s">
        <v>19</v>
      </c>
      <c r="E431" s="63" t="s">
        <v>339</v>
      </c>
      <c r="F431" s="53">
        <v>244</v>
      </c>
      <c r="G431" s="61"/>
      <c r="J431" s="48">
        <v>7647820.78</v>
      </c>
      <c r="K431" s="93">
        <f t="shared" si="6"/>
        <v>7647.82078</v>
      </c>
    </row>
    <row r="432" spans="1:11" ht="15.75">
      <c r="A432" s="7" t="s">
        <v>556</v>
      </c>
      <c r="B432" s="53">
        <v>807</v>
      </c>
      <c r="C432" s="63" t="s">
        <v>9</v>
      </c>
      <c r="D432" s="63" t="s">
        <v>19</v>
      </c>
      <c r="E432" s="63" t="s">
        <v>339</v>
      </c>
      <c r="F432" s="53">
        <v>850</v>
      </c>
      <c r="G432" s="61">
        <v>145</v>
      </c>
      <c r="J432" s="48">
        <f>J433+J434+J435</f>
        <v>109920.97</v>
      </c>
      <c r="K432" s="93">
        <f t="shared" si="6"/>
        <v>109.92097</v>
      </c>
    </row>
    <row r="433" spans="1:11" ht="21.75" customHeight="1">
      <c r="A433" s="7" t="s">
        <v>508</v>
      </c>
      <c r="B433" s="53">
        <v>807</v>
      </c>
      <c r="C433" s="63" t="s">
        <v>9</v>
      </c>
      <c r="D433" s="63" t="s">
        <v>19</v>
      </c>
      <c r="E433" s="63" t="s">
        <v>339</v>
      </c>
      <c r="F433" s="53">
        <v>851</v>
      </c>
      <c r="G433" s="61"/>
      <c r="J433" s="48">
        <v>40537</v>
      </c>
      <c r="K433" s="93">
        <f t="shared" si="6"/>
        <v>40.537</v>
      </c>
    </row>
    <row r="434" spans="1:11" ht="18.75" customHeight="1">
      <c r="A434" s="7" t="s">
        <v>573</v>
      </c>
      <c r="B434" s="53">
        <v>807</v>
      </c>
      <c r="C434" s="63" t="s">
        <v>9</v>
      </c>
      <c r="D434" s="63" t="s">
        <v>19</v>
      </c>
      <c r="E434" s="63" t="s">
        <v>339</v>
      </c>
      <c r="F434" s="53">
        <v>852</v>
      </c>
      <c r="G434" s="61"/>
      <c r="J434" s="48">
        <v>43283.9</v>
      </c>
      <c r="K434" s="93">
        <f t="shared" si="6"/>
        <v>43.2839</v>
      </c>
    </row>
    <row r="435" spans="1:11" ht="15" customHeight="1">
      <c r="A435" s="7" t="s">
        <v>510</v>
      </c>
      <c r="B435" s="53">
        <v>807</v>
      </c>
      <c r="C435" s="63" t="s">
        <v>9</v>
      </c>
      <c r="D435" s="63" t="s">
        <v>19</v>
      </c>
      <c r="E435" s="63" t="s">
        <v>339</v>
      </c>
      <c r="F435" s="53">
        <v>853</v>
      </c>
      <c r="G435" s="61"/>
      <c r="J435" s="48">
        <v>26100.07</v>
      </c>
      <c r="K435" s="93">
        <f t="shared" si="6"/>
        <v>26.10007</v>
      </c>
    </row>
    <row r="436" spans="1:11" ht="27" customHeight="1">
      <c r="A436" s="7" t="s">
        <v>555</v>
      </c>
      <c r="B436" s="53">
        <v>807</v>
      </c>
      <c r="C436" s="63" t="s">
        <v>9</v>
      </c>
      <c r="D436" s="63" t="s">
        <v>19</v>
      </c>
      <c r="E436" s="63" t="s">
        <v>339</v>
      </c>
      <c r="F436" s="53">
        <v>414</v>
      </c>
      <c r="G436" s="61">
        <v>980</v>
      </c>
      <c r="J436" s="48"/>
      <c r="K436" s="93">
        <f t="shared" si="6"/>
        <v>0</v>
      </c>
    </row>
    <row r="437" spans="1:11" ht="25.5">
      <c r="A437" s="22" t="s">
        <v>341</v>
      </c>
      <c r="B437" s="53">
        <v>807</v>
      </c>
      <c r="C437" s="63" t="s">
        <v>9</v>
      </c>
      <c r="D437" s="63" t="s">
        <v>19</v>
      </c>
      <c r="E437" s="63" t="s">
        <v>340</v>
      </c>
      <c r="F437" s="53"/>
      <c r="G437" s="61">
        <f>G438+G442+G445</f>
        <v>15666.699999999999</v>
      </c>
      <c r="J437" s="62">
        <f>J438+J442+J445</f>
        <v>15327511.91</v>
      </c>
      <c r="K437" s="93">
        <f t="shared" si="6"/>
        <v>15327.51191</v>
      </c>
    </row>
    <row r="438" spans="1:11" ht="25.5">
      <c r="A438" s="8" t="s">
        <v>226</v>
      </c>
      <c r="B438" s="53">
        <v>807</v>
      </c>
      <c r="C438" s="63" t="s">
        <v>9</v>
      </c>
      <c r="D438" s="63" t="s">
        <v>19</v>
      </c>
      <c r="E438" s="63" t="s">
        <v>340</v>
      </c>
      <c r="F438" s="53">
        <v>110</v>
      </c>
      <c r="G438" s="61">
        <f>14389.9+22</f>
        <v>14411.9</v>
      </c>
      <c r="J438" s="48">
        <f>J439+J440+J441</f>
        <v>14151682.870000001</v>
      </c>
      <c r="K438" s="93">
        <f t="shared" si="6"/>
        <v>14151.68287</v>
      </c>
    </row>
    <row r="439" spans="1:11" ht="15.75">
      <c r="A439" s="8" t="s">
        <v>574</v>
      </c>
      <c r="B439" s="53">
        <v>807</v>
      </c>
      <c r="C439" s="63" t="s">
        <v>9</v>
      </c>
      <c r="D439" s="63" t="s">
        <v>19</v>
      </c>
      <c r="E439" s="63" t="s">
        <v>340</v>
      </c>
      <c r="F439" s="53">
        <v>111</v>
      </c>
      <c r="G439" s="61"/>
      <c r="J439" s="48">
        <v>10606138.13</v>
      </c>
      <c r="K439" s="93">
        <f t="shared" si="6"/>
        <v>10606.138130000001</v>
      </c>
    </row>
    <row r="440" spans="1:11" ht="25.5">
      <c r="A440" s="8" t="s">
        <v>576</v>
      </c>
      <c r="B440" s="53">
        <v>807</v>
      </c>
      <c r="C440" s="63" t="s">
        <v>9</v>
      </c>
      <c r="D440" s="63" t="s">
        <v>19</v>
      </c>
      <c r="E440" s="63" t="s">
        <v>340</v>
      </c>
      <c r="F440" s="53">
        <v>112</v>
      </c>
      <c r="G440" s="61"/>
      <c r="J440" s="48">
        <v>16254.1</v>
      </c>
      <c r="K440" s="93">
        <f t="shared" si="6"/>
        <v>16.2541</v>
      </c>
    </row>
    <row r="441" spans="1:11" ht="38.25">
      <c r="A441" s="8" t="s">
        <v>575</v>
      </c>
      <c r="B441" s="53">
        <v>807</v>
      </c>
      <c r="C441" s="63" t="s">
        <v>9</v>
      </c>
      <c r="D441" s="63" t="s">
        <v>19</v>
      </c>
      <c r="E441" s="63" t="s">
        <v>340</v>
      </c>
      <c r="F441" s="53">
        <v>119</v>
      </c>
      <c r="G441" s="61"/>
      <c r="J441" s="48">
        <v>3529290.64</v>
      </c>
      <c r="K441" s="93">
        <f t="shared" si="6"/>
        <v>3529.29064</v>
      </c>
    </row>
    <row r="442" spans="1:11" ht="25.5">
      <c r="A442" s="7" t="s">
        <v>16</v>
      </c>
      <c r="B442" s="53">
        <v>807</v>
      </c>
      <c r="C442" s="63" t="s">
        <v>9</v>
      </c>
      <c r="D442" s="63" t="s">
        <v>19</v>
      </c>
      <c r="E442" s="63" t="s">
        <v>340</v>
      </c>
      <c r="F442" s="53">
        <v>240</v>
      </c>
      <c r="G442" s="61">
        <f>1276.8-25</f>
        <v>1251.8</v>
      </c>
      <c r="J442" s="48">
        <f>J443+J444</f>
        <v>1175714.3699999999</v>
      </c>
      <c r="K442" s="93">
        <f t="shared" si="6"/>
        <v>1175.71437</v>
      </c>
    </row>
    <row r="443" spans="1:11" ht="25.5">
      <c r="A443" s="7" t="s">
        <v>17</v>
      </c>
      <c r="B443" s="53">
        <v>807</v>
      </c>
      <c r="C443" s="63" t="s">
        <v>9</v>
      </c>
      <c r="D443" s="63" t="s">
        <v>19</v>
      </c>
      <c r="E443" s="63" t="s">
        <v>340</v>
      </c>
      <c r="F443" s="53">
        <v>242</v>
      </c>
      <c r="G443" s="61"/>
      <c r="J443" s="48">
        <v>387605.79</v>
      </c>
      <c r="K443" s="93">
        <f t="shared" si="6"/>
        <v>387.60578999999996</v>
      </c>
    </row>
    <row r="444" spans="1:11" ht="25.5">
      <c r="A444" s="7" t="s">
        <v>18</v>
      </c>
      <c r="B444" s="53">
        <v>807</v>
      </c>
      <c r="C444" s="63" t="s">
        <v>9</v>
      </c>
      <c r="D444" s="63" t="s">
        <v>19</v>
      </c>
      <c r="E444" s="63" t="s">
        <v>340</v>
      </c>
      <c r="F444" s="53">
        <v>244</v>
      </c>
      <c r="G444" s="61"/>
      <c r="J444" s="48">
        <v>788108.58</v>
      </c>
      <c r="K444" s="93">
        <f t="shared" si="6"/>
        <v>788.10858</v>
      </c>
    </row>
    <row r="445" spans="1:11" ht="15.75">
      <c r="A445" s="8" t="s">
        <v>103</v>
      </c>
      <c r="B445" s="53">
        <v>807</v>
      </c>
      <c r="C445" s="63" t="s">
        <v>9</v>
      </c>
      <c r="D445" s="63" t="s">
        <v>19</v>
      </c>
      <c r="E445" s="63" t="s">
        <v>340</v>
      </c>
      <c r="F445" s="53">
        <v>853</v>
      </c>
      <c r="G445" s="61">
        <v>3</v>
      </c>
      <c r="J445" s="48">
        <v>114.67</v>
      </c>
      <c r="K445" s="93">
        <f t="shared" si="6"/>
        <v>0.11467000000000001</v>
      </c>
    </row>
    <row r="446" spans="1:11" ht="15.75">
      <c r="A446" s="7" t="s">
        <v>26</v>
      </c>
      <c r="B446" s="53">
        <v>807</v>
      </c>
      <c r="C446" s="63" t="s">
        <v>9</v>
      </c>
      <c r="D446" s="63" t="s">
        <v>19</v>
      </c>
      <c r="E446" s="63" t="s">
        <v>134</v>
      </c>
      <c r="F446" s="53"/>
      <c r="G446" s="61">
        <f aca="true" t="shared" si="7" ref="G446:G454">G447</f>
        <v>2683.5</v>
      </c>
      <c r="J446" s="48">
        <f>J450</f>
        <v>748.53</v>
      </c>
      <c r="K446" s="93">
        <f t="shared" si="6"/>
        <v>0.7485299999999999</v>
      </c>
    </row>
    <row r="447" spans="1:11" ht="15.75" hidden="1">
      <c r="A447" s="8"/>
      <c r="B447" s="53">
        <v>807</v>
      </c>
      <c r="C447" s="63" t="s">
        <v>9</v>
      </c>
      <c r="D447" s="63" t="s">
        <v>19</v>
      </c>
      <c r="E447" s="63" t="s">
        <v>524</v>
      </c>
      <c r="F447" s="53"/>
      <c r="G447" s="61">
        <f t="shared" si="7"/>
        <v>2683.5</v>
      </c>
      <c r="J447" s="48"/>
      <c r="K447" s="93">
        <f t="shared" si="6"/>
        <v>0</v>
      </c>
    </row>
    <row r="448" spans="1:11" ht="15.75" hidden="1">
      <c r="A448" s="33" t="s">
        <v>538</v>
      </c>
      <c r="B448" s="53">
        <v>807</v>
      </c>
      <c r="C448" s="63" t="s">
        <v>9</v>
      </c>
      <c r="D448" s="63" t="s">
        <v>19</v>
      </c>
      <c r="E448" s="63" t="s">
        <v>525</v>
      </c>
      <c r="F448" s="53"/>
      <c r="G448" s="61">
        <f t="shared" si="7"/>
        <v>2683.5</v>
      </c>
      <c r="J448" s="48"/>
      <c r="K448" s="93">
        <f t="shared" si="6"/>
        <v>0</v>
      </c>
    </row>
    <row r="449" spans="1:11" ht="15.75" hidden="1">
      <c r="A449" s="8" t="s">
        <v>92</v>
      </c>
      <c r="B449" s="53">
        <v>807</v>
      </c>
      <c r="C449" s="63" t="s">
        <v>9</v>
      </c>
      <c r="D449" s="63" t="s">
        <v>19</v>
      </c>
      <c r="E449" s="63" t="s">
        <v>525</v>
      </c>
      <c r="F449" s="53">
        <v>870</v>
      </c>
      <c r="G449" s="61">
        <f>6171.5+10662.3-500-3500-1500+0.2-7645.5-980-25</f>
        <v>2683.5</v>
      </c>
      <c r="J449" s="48"/>
      <c r="K449" s="93">
        <f t="shared" si="6"/>
        <v>0</v>
      </c>
    </row>
    <row r="450" spans="1:11" ht="30" customHeight="1">
      <c r="A450" s="8" t="s">
        <v>585</v>
      </c>
      <c r="B450" s="53">
        <v>807</v>
      </c>
      <c r="C450" s="63" t="s">
        <v>9</v>
      </c>
      <c r="D450" s="63" t="s">
        <v>19</v>
      </c>
      <c r="E450" s="63" t="s">
        <v>546</v>
      </c>
      <c r="F450" s="53"/>
      <c r="G450" s="61"/>
      <c r="J450" s="48">
        <f>J451</f>
        <v>748.53</v>
      </c>
      <c r="K450" s="93">
        <v>0.7</v>
      </c>
    </row>
    <row r="451" spans="1:11" ht="15.75">
      <c r="A451" s="8" t="s">
        <v>584</v>
      </c>
      <c r="B451" s="53">
        <v>807</v>
      </c>
      <c r="C451" s="63" t="s">
        <v>9</v>
      </c>
      <c r="D451" s="63" t="s">
        <v>19</v>
      </c>
      <c r="E451" s="63" t="s">
        <v>546</v>
      </c>
      <c r="F451" s="53">
        <v>830</v>
      </c>
      <c r="G451" s="61"/>
      <c r="J451" s="48">
        <v>748.53</v>
      </c>
      <c r="K451" s="93">
        <v>0.7</v>
      </c>
    </row>
    <row r="452" spans="1:11" ht="15.75">
      <c r="A452" s="5" t="s">
        <v>98</v>
      </c>
      <c r="B452" s="71">
        <v>807</v>
      </c>
      <c r="C452" s="72" t="s">
        <v>23</v>
      </c>
      <c r="D452" s="72" t="s">
        <v>10</v>
      </c>
      <c r="E452" s="73"/>
      <c r="F452" s="74"/>
      <c r="G452" s="49">
        <f t="shared" si="7"/>
        <v>1432.7</v>
      </c>
      <c r="J452" s="50">
        <f>J453</f>
        <v>1432700</v>
      </c>
      <c r="K452" s="93">
        <f t="shared" si="6"/>
        <v>1432.7</v>
      </c>
    </row>
    <row r="453" spans="1:11" ht="30">
      <c r="A453" s="20" t="s">
        <v>99</v>
      </c>
      <c r="B453" s="56">
        <v>807</v>
      </c>
      <c r="C453" s="64" t="s">
        <v>23</v>
      </c>
      <c r="D453" s="64" t="s">
        <v>13</v>
      </c>
      <c r="E453" s="75"/>
      <c r="F453" s="76"/>
      <c r="G453" s="57">
        <f t="shared" si="7"/>
        <v>1432.7</v>
      </c>
      <c r="J453" s="58">
        <f>J454</f>
        <v>1432700</v>
      </c>
      <c r="K453" s="93">
        <f t="shared" si="6"/>
        <v>1432.7</v>
      </c>
    </row>
    <row r="454" spans="1:11" ht="15.75">
      <c r="A454" s="7" t="s">
        <v>26</v>
      </c>
      <c r="B454" s="53">
        <v>807</v>
      </c>
      <c r="C454" s="63" t="s">
        <v>23</v>
      </c>
      <c r="D454" s="63" t="s">
        <v>13</v>
      </c>
      <c r="E454" s="63" t="s">
        <v>134</v>
      </c>
      <c r="F454" s="53"/>
      <c r="G454" s="61">
        <f t="shared" si="7"/>
        <v>1432.7</v>
      </c>
      <c r="J454" s="62">
        <f>J456+J458</f>
        <v>1432700</v>
      </c>
      <c r="K454" s="93">
        <f t="shared" si="6"/>
        <v>1432.7</v>
      </c>
    </row>
    <row r="455" spans="1:11" ht="15.75">
      <c r="A455" s="8"/>
      <c r="B455" s="53">
        <v>807</v>
      </c>
      <c r="C455" s="63" t="s">
        <v>23</v>
      </c>
      <c r="D455" s="63" t="s">
        <v>13</v>
      </c>
      <c r="E455" s="63" t="s">
        <v>524</v>
      </c>
      <c r="F455" s="53"/>
      <c r="G455" s="61">
        <f>G456+G458</f>
        <v>1432.7</v>
      </c>
      <c r="J455" s="48"/>
      <c r="K455" s="93">
        <f t="shared" si="6"/>
        <v>0</v>
      </c>
    </row>
    <row r="456" spans="1:11" ht="66" customHeight="1">
      <c r="A456" s="8" t="s">
        <v>295</v>
      </c>
      <c r="B456" s="53">
        <v>807</v>
      </c>
      <c r="C456" s="63" t="s">
        <v>23</v>
      </c>
      <c r="D456" s="63" t="s">
        <v>13</v>
      </c>
      <c r="E456" s="63" t="s">
        <v>526</v>
      </c>
      <c r="F456" s="53"/>
      <c r="G456" s="61">
        <f>G457</f>
        <v>1418.7</v>
      </c>
      <c r="J456" s="48">
        <v>1418700</v>
      </c>
      <c r="K456" s="93">
        <f t="shared" si="6"/>
        <v>1418.7</v>
      </c>
    </row>
    <row r="457" spans="1:11" ht="15.75">
      <c r="A457" s="23" t="s">
        <v>527</v>
      </c>
      <c r="B457" s="53">
        <v>807</v>
      </c>
      <c r="C457" s="63" t="s">
        <v>23</v>
      </c>
      <c r="D457" s="63" t="s">
        <v>13</v>
      </c>
      <c r="E457" s="63" t="s">
        <v>526</v>
      </c>
      <c r="F457" s="53">
        <v>530</v>
      </c>
      <c r="G457" s="61">
        <v>1418.7</v>
      </c>
      <c r="J457" s="48">
        <v>1418700</v>
      </c>
      <c r="K457" s="93">
        <f t="shared" si="6"/>
        <v>1418.7</v>
      </c>
    </row>
    <row r="458" spans="1:11" ht="66.75" customHeight="1">
      <c r="A458" s="8" t="s">
        <v>295</v>
      </c>
      <c r="B458" s="53">
        <v>807</v>
      </c>
      <c r="C458" s="63" t="s">
        <v>23</v>
      </c>
      <c r="D458" s="63" t="s">
        <v>13</v>
      </c>
      <c r="E458" s="67" t="s">
        <v>591</v>
      </c>
      <c r="F458" s="53"/>
      <c r="G458" s="61">
        <f>G459</f>
        <v>14</v>
      </c>
      <c r="J458" s="48">
        <v>14000</v>
      </c>
      <c r="K458" s="93">
        <f t="shared" si="6"/>
        <v>14</v>
      </c>
    </row>
    <row r="459" spans="1:11" ht="25.5">
      <c r="A459" s="7" t="s">
        <v>16</v>
      </c>
      <c r="B459" s="53">
        <v>807</v>
      </c>
      <c r="C459" s="63" t="s">
        <v>23</v>
      </c>
      <c r="D459" s="63" t="s">
        <v>13</v>
      </c>
      <c r="E459" s="67" t="s">
        <v>591</v>
      </c>
      <c r="F459" s="53">
        <v>240</v>
      </c>
      <c r="G459" s="61">
        <v>14</v>
      </c>
      <c r="J459" s="48">
        <v>14000</v>
      </c>
      <c r="K459" s="93">
        <f t="shared" si="6"/>
        <v>14</v>
      </c>
    </row>
    <row r="460" spans="1:11" ht="25.5">
      <c r="A460" s="7" t="s">
        <v>18</v>
      </c>
      <c r="B460" s="53">
        <v>807</v>
      </c>
      <c r="C460" s="63" t="s">
        <v>23</v>
      </c>
      <c r="D460" s="63" t="s">
        <v>13</v>
      </c>
      <c r="E460" s="67" t="s">
        <v>591</v>
      </c>
      <c r="F460" s="53">
        <v>244</v>
      </c>
      <c r="G460" s="61">
        <v>14</v>
      </c>
      <c r="J460" s="48">
        <v>14000</v>
      </c>
      <c r="K460" s="93">
        <f>J460/1000</f>
        <v>14</v>
      </c>
    </row>
    <row r="461" spans="1:11" ht="28.5">
      <c r="A461" s="13" t="s">
        <v>94</v>
      </c>
      <c r="B461" s="71">
        <v>807</v>
      </c>
      <c r="C461" s="72" t="s">
        <v>13</v>
      </c>
      <c r="D461" s="72" t="s">
        <v>10</v>
      </c>
      <c r="E461" s="73"/>
      <c r="F461" s="74"/>
      <c r="G461" s="49">
        <f>G462</f>
        <v>100</v>
      </c>
      <c r="J461" s="48">
        <f>J462</f>
        <v>200000</v>
      </c>
      <c r="K461" s="93">
        <f t="shared" si="6"/>
        <v>200</v>
      </c>
    </row>
    <row r="462" spans="1:11" ht="15.75">
      <c r="A462" s="14" t="s">
        <v>95</v>
      </c>
      <c r="B462" s="56">
        <v>807</v>
      </c>
      <c r="C462" s="64" t="s">
        <v>13</v>
      </c>
      <c r="D462" s="64" t="s">
        <v>61</v>
      </c>
      <c r="E462" s="75"/>
      <c r="F462" s="76"/>
      <c r="G462" s="57">
        <f>G463</f>
        <v>100</v>
      </c>
      <c r="J462" s="48">
        <f>J463</f>
        <v>200000</v>
      </c>
      <c r="K462" s="93">
        <f t="shared" si="6"/>
        <v>200</v>
      </c>
    </row>
    <row r="463" spans="1:11" ht="55.5" customHeight="1">
      <c r="A463" s="7" t="s">
        <v>577</v>
      </c>
      <c r="B463" s="53">
        <v>807</v>
      </c>
      <c r="C463" s="63" t="s">
        <v>13</v>
      </c>
      <c r="D463" s="63" t="s">
        <v>61</v>
      </c>
      <c r="E463" s="67" t="s">
        <v>370</v>
      </c>
      <c r="F463" s="53"/>
      <c r="G463" s="61">
        <v>100</v>
      </c>
      <c r="J463" s="48">
        <f>J464</f>
        <v>200000</v>
      </c>
      <c r="K463" s="93">
        <f t="shared" si="6"/>
        <v>200</v>
      </c>
    </row>
    <row r="464" spans="1:11" ht="25.5">
      <c r="A464" s="7" t="s">
        <v>18</v>
      </c>
      <c r="B464" s="53">
        <v>807</v>
      </c>
      <c r="C464" s="63" t="s">
        <v>544</v>
      </c>
      <c r="D464" s="63" t="s">
        <v>61</v>
      </c>
      <c r="E464" s="67" t="s">
        <v>370</v>
      </c>
      <c r="F464" s="53">
        <v>244</v>
      </c>
      <c r="G464" s="61">
        <v>100</v>
      </c>
      <c r="J464" s="48">
        <v>200000</v>
      </c>
      <c r="K464" s="93">
        <f t="shared" si="6"/>
        <v>200</v>
      </c>
    </row>
    <row r="465" spans="1:11" ht="15.75">
      <c r="A465" s="15" t="s">
        <v>58</v>
      </c>
      <c r="B465" s="52" t="s">
        <v>35</v>
      </c>
      <c r="C465" s="52" t="s">
        <v>60</v>
      </c>
      <c r="D465" s="72" t="s">
        <v>10</v>
      </c>
      <c r="E465" s="73"/>
      <c r="F465" s="74"/>
      <c r="G465" s="49">
        <f>G466</f>
        <v>3135.2</v>
      </c>
      <c r="J465" s="50">
        <f>J466</f>
        <v>4446767.8</v>
      </c>
      <c r="K465" s="93">
        <f t="shared" si="6"/>
        <v>4446.7678</v>
      </c>
    </row>
    <row r="466" spans="1:11" ht="15.75">
      <c r="A466" s="17" t="s">
        <v>59</v>
      </c>
      <c r="B466" s="55" t="s">
        <v>35</v>
      </c>
      <c r="C466" s="55" t="s">
        <v>60</v>
      </c>
      <c r="D466" s="64" t="s">
        <v>23</v>
      </c>
      <c r="E466" s="75"/>
      <c r="F466" s="76"/>
      <c r="G466" s="57">
        <f>G467</f>
        <v>3135.2</v>
      </c>
      <c r="J466" s="58">
        <f>J467</f>
        <v>4446767.8</v>
      </c>
      <c r="K466" s="93">
        <f t="shared" si="6"/>
        <v>4446.7678</v>
      </c>
    </row>
    <row r="467" spans="1:11" ht="38.25">
      <c r="A467" s="7" t="s">
        <v>120</v>
      </c>
      <c r="B467" s="53">
        <v>807</v>
      </c>
      <c r="C467" s="63" t="s">
        <v>60</v>
      </c>
      <c r="D467" s="63" t="s">
        <v>23</v>
      </c>
      <c r="E467" s="63" t="s">
        <v>422</v>
      </c>
      <c r="F467" s="53"/>
      <c r="G467" s="61">
        <f>G468+G474</f>
        <v>3135.2</v>
      </c>
      <c r="J467" s="48">
        <f>J468</f>
        <v>4446767.8</v>
      </c>
      <c r="K467" s="93">
        <f t="shared" si="6"/>
        <v>4446.7678</v>
      </c>
    </row>
    <row r="468" spans="1:11" ht="25.5">
      <c r="A468" s="7" t="s">
        <v>80</v>
      </c>
      <c r="B468" s="60" t="s">
        <v>35</v>
      </c>
      <c r="C468" s="60" t="s">
        <v>60</v>
      </c>
      <c r="D468" s="63" t="s">
        <v>23</v>
      </c>
      <c r="E468" s="63" t="s">
        <v>423</v>
      </c>
      <c r="F468" s="53"/>
      <c r="G468" s="61">
        <f>G469</f>
        <v>3135.2</v>
      </c>
      <c r="J468" s="48">
        <f>J469</f>
        <v>4446767.8</v>
      </c>
      <c r="K468" s="93">
        <f t="shared" si="6"/>
        <v>4446.7678</v>
      </c>
    </row>
    <row r="469" spans="1:11" ht="30" customHeight="1">
      <c r="A469" s="8" t="s">
        <v>483</v>
      </c>
      <c r="B469" s="60" t="s">
        <v>35</v>
      </c>
      <c r="C469" s="60" t="s">
        <v>60</v>
      </c>
      <c r="D469" s="63" t="s">
        <v>23</v>
      </c>
      <c r="E469" s="63" t="s">
        <v>424</v>
      </c>
      <c r="F469" s="53"/>
      <c r="G469" s="61">
        <f>G470</f>
        <v>3135.2</v>
      </c>
      <c r="J469" s="48">
        <f>J470</f>
        <v>4446767.8</v>
      </c>
      <c r="K469" s="93">
        <f t="shared" si="6"/>
        <v>4446.7678</v>
      </c>
    </row>
    <row r="470" spans="1:11" ht="15.75">
      <c r="A470" s="8" t="s">
        <v>428</v>
      </c>
      <c r="B470" s="60" t="s">
        <v>35</v>
      </c>
      <c r="C470" s="60" t="s">
        <v>60</v>
      </c>
      <c r="D470" s="63" t="s">
        <v>23</v>
      </c>
      <c r="E470" s="63" t="s">
        <v>425</v>
      </c>
      <c r="F470" s="53"/>
      <c r="G470" s="61">
        <f>G471</f>
        <v>3135.2</v>
      </c>
      <c r="J470" s="48">
        <f>J471+J472+J473</f>
        <v>4446767.8</v>
      </c>
      <c r="K470" s="93">
        <f t="shared" si="6"/>
        <v>4446.7678</v>
      </c>
    </row>
    <row r="471" spans="1:11" ht="15.75">
      <c r="A471" s="8" t="s">
        <v>157</v>
      </c>
      <c r="B471" s="60" t="s">
        <v>35</v>
      </c>
      <c r="C471" s="60" t="s">
        <v>60</v>
      </c>
      <c r="D471" s="63" t="s">
        <v>23</v>
      </c>
      <c r="E471" s="63" t="s">
        <v>425</v>
      </c>
      <c r="F471" s="53">
        <v>610</v>
      </c>
      <c r="G471" s="61">
        <f>1300.6+307.6+78.9-115.4-10+30+739+93+92.5+92.1+141.5+130.8+111+143.6</f>
        <v>3135.2</v>
      </c>
      <c r="H471" s="40">
        <v>30</v>
      </c>
      <c r="J471" s="48">
        <v>2162278.8</v>
      </c>
      <c r="K471" s="93">
        <f t="shared" si="6"/>
        <v>2162.2787999999996</v>
      </c>
    </row>
    <row r="472" spans="1:11" ht="25.5">
      <c r="A472" s="8" t="s">
        <v>18</v>
      </c>
      <c r="B472" s="60" t="s">
        <v>35</v>
      </c>
      <c r="C472" s="60" t="s">
        <v>60</v>
      </c>
      <c r="D472" s="63" t="s">
        <v>23</v>
      </c>
      <c r="E472" s="63" t="s">
        <v>425</v>
      </c>
      <c r="F472" s="53">
        <v>244</v>
      </c>
      <c r="G472" s="61"/>
      <c r="J472" s="48">
        <v>2166405</v>
      </c>
      <c r="K472" s="93">
        <f t="shared" si="6"/>
        <v>2166.405</v>
      </c>
    </row>
    <row r="473" spans="1:11" ht="15.75">
      <c r="A473" s="8" t="s">
        <v>100</v>
      </c>
      <c r="B473" s="60" t="s">
        <v>35</v>
      </c>
      <c r="C473" s="60" t="s">
        <v>60</v>
      </c>
      <c r="D473" s="63" t="s">
        <v>23</v>
      </c>
      <c r="E473" s="63" t="s">
        <v>425</v>
      </c>
      <c r="F473" s="53">
        <v>540</v>
      </c>
      <c r="G473" s="61"/>
      <c r="J473" s="48">
        <v>118084</v>
      </c>
      <c r="K473" s="93">
        <f t="shared" si="6"/>
        <v>118.084</v>
      </c>
    </row>
    <row r="474" spans="1:11" ht="18.75" customHeight="1" hidden="1">
      <c r="A474" s="7" t="s">
        <v>81</v>
      </c>
      <c r="B474" s="60" t="s">
        <v>35</v>
      </c>
      <c r="C474" s="60" t="s">
        <v>60</v>
      </c>
      <c r="D474" s="63" t="s">
        <v>23</v>
      </c>
      <c r="E474" s="63" t="s">
        <v>426</v>
      </c>
      <c r="F474" s="53"/>
      <c r="G474" s="61">
        <f>G475</f>
        <v>0</v>
      </c>
      <c r="J474" s="48"/>
      <c r="K474" s="93">
        <f t="shared" si="6"/>
        <v>0</v>
      </c>
    </row>
    <row r="475" spans="1:11" ht="25.5" hidden="1">
      <c r="A475" s="8" t="s">
        <v>430</v>
      </c>
      <c r="B475" s="60" t="s">
        <v>35</v>
      </c>
      <c r="C475" s="60" t="s">
        <v>60</v>
      </c>
      <c r="D475" s="63" t="s">
        <v>23</v>
      </c>
      <c r="E475" s="63" t="s">
        <v>427</v>
      </c>
      <c r="F475" s="53"/>
      <c r="G475" s="61">
        <f>G476</f>
        <v>0</v>
      </c>
      <c r="J475" s="48"/>
      <c r="K475" s="93">
        <f t="shared" si="6"/>
        <v>0</v>
      </c>
    </row>
    <row r="476" spans="1:11" ht="25.5" hidden="1">
      <c r="A476" s="7" t="s">
        <v>429</v>
      </c>
      <c r="B476" s="60" t="s">
        <v>35</v>
      </c>
      <c r="C476" s="60" t="s">
        <v>60</v>
      </c>
      <c r="D476" s="63" t="s">
        <v>23</v>
      </c>
      <c r="E476" s="63" t="s">
        <v>431</v>
      </c>
      <c r="F476" s="53"/>
      <c r="G476" s="61">
        <f>G477</f>
        <v>0</v>
      </c>
      <c r="J476" s="48"/>
      <c r="K476" s="93">
        <f t="shared" si="6"/>
        <v>0</v>
      </c>
    </row>
    <row r="477" spans="1:11" ht="15.75" hidden="1">
      <c r="A477" s="7" t="s">
        <v>16</v>
      </c>
      <c r="B477" s="53">
        <v>807</v>
      </c>
      <c r="C477" s="63" t="s">
        <v>60</v>
      </c>
      <c r="D477" s="63" t="s">
        <v>23</v>
      </c>
      <c r="E477" s="63" t="s">
        <v>431</v>
      </c>
      <c r="F477" s="53">
        <v>240</v>
      </c>
      <c r="G477" s="61">
        <f>7-7</f>
        <v>0</v>
      </c>
      <c r="H477" s="40">
        <v>-7</v>
      </c>
      <c r="J477" s="48"/>
      <c r="K477" s="93">
        <f t="shared" si="6"/>
        <v>0</v>
      </c>
    </row>
    <row r="478" spans="1:11" ht="15.75">
      <c r="A478" s="15" t="s">
        <v>69</v>
      </c>
      <c r="B478" s="52" t="s">
        <v>35</v>
      </c>
      <c r="C478" s="52" t="s">
        <v>37</v>
      </c>
      <c r="D478" s="72" t="s">
        <v>10</v>
      </c>
      <c r="E478" s="73"/>
      <c r="F478" s="74"/>
      <c r="G478" s="49">
        <f>G479</f>
        <v>845.5</v>
      </c>
      <c r="J478" s="50">
        <f>J479</f>
        <v>876132.5900000001</v>
      </c>
      <c r="K478" s="93">
        <f t="shared" si="6"/>
        <v>876.13259</v>
      </c>
    </row>
    <row r="479" spans="1:11" ht="30">
      <c r="A479" s="17" t="s">
        <v>70</v>
      </c>
      <c r="B479" s="55" t="s">
        <v>35</v>
      </c>
      <c r="C479" s="55" t="s">
        <v>37</v>
      </c>
      <c r="D479" s="64" t="s">
        <v>60</v>
      </c>
      <c r="E479" s="75"/>
      <c r="F479" s="76"/>
      <c r="G479" s="57">
        <f>G480</f>
        <v>845.5</v>
      </c>
      <c r="J479" s="58">
        <f>J480</f>
        <v>876132.5900000001</v>
      </c>
      <c r="K479" s="93">
        <f t="shared" si="6"/>
        <v>876.13259</v>
      </c>
    </row>
    <row r="480" spans="1:11" ht="38.25">
      <c r="A480" s="8" t="s">
        <v>114</v>
      </c>
      <c r="B480" s="63" t="s">
        <v>35</v>
      </c>
      <c r="C480" s="63" t="s">
        <v>37</v>
      </c>
      <c r="D480" s="63" t="s">
        <v>60</v>
      </c>
      <c r="E480" s="63" t="s">
        <v>303</v>
      </c>
      <c r="F480" s="53"/>
      <c r="G480" s="61">
        <f>G481+G488</f>
        <v>845.5</v>
      </c>
      <c r="J480" s="62">
        <f>J481+J488</f>
        <v>876132.5900000001</v>
      </c>
      <c r="K480" s="93">
        <f t="shared" si="6"/>
        <v>876.13259</v>
      </c>
    </row>
    <row r="481" spans="1:11" ht="15.75">
      <c r="A481" s="8" t="s">
        <v>71</v>
      </c>
      <c r="B481" s="63" t="s">
        <v>35</v>
      </c>
      <c r="C481" s="63" t="s">
        <v>37</v>
      </c>
      <c r="D481" s="63" t="s">
        <v>60</v>
      </c>
      <c r="E481" s="63" t="s">
        <v>384</v>
      </c>
      <c r="F481" s="53"/>
      <c r="G481" s="61">
        <f>G482</f>
        <v>398.6</v>
      </c>
      <c r="J481" s="62">
        <f>J482</f>
        <v>436132.69</v>
      </c>
      <c r="K481" s="93">
        <f t="shared" si="6"/>
        <v>436.13269</v>
      </c>
    </row>
    <row r="482" spans="1:11" ht="25.5">
      <c r="A482" s="8" t="s">
        <v>460</v>
      </c>
      <c r="B482" s="63" t="s">
        <v>35</v>
      </c>
      <c r="C482" s="63" t="s">
        <v>37</v>
      </c>
      <c r="D482" s="63" t="s">
        <v>60</v>
      </c>
      <c r="E482" s="63" t="s">
        <v>385</v>
      </c>
      <c r="F482" s="53"/>
      <c r="G482" s="61">
        <f>G483</f>
        <v>398.6</v>
      </c>
      <c r="J482" s="62">
        <f>J483</f>
        <v>436132.69</v>
      </c>
      <c r="K482" s="93">
        <f t="shared" si="6"/>
        <v>436.13269</v>
      </c>
    </row>
    <row r="483" spans="1:11" ht="25.5">
      <c r="A483" s="8" t="s">
        <v>479</v>
      </c>
      <c r="B483" s="63" t="s">
        <v>35</v>
      </c>
      <c r="C483" s="63" t="s">
        <v>37</v>
      </c>
      <c r="D483" s="63" t="s">
        <v>60</v>
      </c>
      <c r="E483" s="63" t="s">
        <v>386</v>
      </c>
      <c r="F483" s="53"/>
      <c r="G483" s="61">
        <f>G484+G485+G486</f>
        <v>398.6</v>
      </c>
      <c r="J483" s="48">
        <f>J484+J485+J486+J487</f>
        <v>436132.69</v>
      </c>
      <c r="K483" s="93">
        <f t="shared" si="6"/>
        <v>436.13269</v>
      </c>
    </row>
    <row r="484" spans="1:11" ht="25.5">
      <c r="A484" s="8" t="s">
        <v>18</v>
      </c>
      <c r="B484" s="63" t="s">
        <v>35</v>
      </c>
      <c r="C484" s="63" t="s">
        <v>37</v>
      </c>
      <c r="D484" s="63" t="s">
        <v>60</v>
      </c>
      <c r="E484" s="63" t="s">
        <v>386</v>
      </c>
      <c r="F484" s="53">
        <v>244</v>
      </c>
      <c r="G484" s="61">
        <f>25+3.5</f>
        <v>28.5</v>
      </c>
      <c r="J484" s="48">
        <v>3438.82</v>
      </c>
      <c r="K484" s="93">
        <f t="shared" si="6"/>
        <v>3.43882</v>
      </c>
    </row>
    <row r="485" spans="1:11" ht="15.75">
      <c r="A485" s="8" t="s">
        <v>579</v>
      </c>
      <c r="B485" s="63" t="s">
        <v>35</v>
      </c>
      <c r="C485" s="63" t="s">
        <v>37</v>
      </c>
      <c r="D485" s="63" t="s">
        <v>60</v>
      </c>
      <c r="E485" s="63" t="s">
        <v>386</v>
      </c>
      <c r="F485" s="53">
        <v>612</v>
      </c>
      <c r="G485" s="61">
        <v>351.6</v>
      </c>
      <c r="J485" s="48">
        <v>387394</v>
      </c>
      <c r="K485" s="93">
        <f t="shared" si="6"/>
        <v>387.394</v>
      </c>
    </row>
    <row r="486" spans="1:11" ht="15.75">
      <c r="A486" s="8" t="s">
        <v>103</v>
      </c>
      <c r="B486" s="63" t="s">
        <v>35</v>
      </c>
      <c r="C486" s="63" t="s">
        <v>37</v>
      </c>
      <c r="D486" s="63" t="s">
        <v>60</v>
      </c>
      <c r="E486" s="63" t="s">
        <v>386</v>
      </c>
      <c r="F486" s="53">
        <v>852</v>
      </c>
      <c r="G486" s="61">
        <f>22-3.5</f>
        <v>18.5</v>
      </c>
      <c r="J486" s="48">
        <v>20299.87</v>
      </c>
      <c r="K486" s="93">
        <f t="shared" si="6"/>
        <v>20.29987</v>
      </c>
    </row>
    <row r="487" spans="1:11" ht="15.75">
      <c r="A487" s="8" t="s">
        <v>100</v>
      </c>
      <c r="B487" s="63" t="s">
        <v>35</v>
      </c>
      <c r="C487" s="63" t="s">
        <v>37</v>
      </c>
      <c r="D487" s="63" t="s">
        <v>60</v>
      </c>
      <c r="E487" s="63" t="s">
        <v>386</v>
      </c>
      <c r="F487" s="53">
        <v>540</v>
      </c>
      <c r="G487" s="61"/>
      <c r="J487" s="48">
        <v>25000</v>
      </c>
      <c r="K487" s="93">
        <f t="shared" si="6"/>
        <v>25</v>
      </c>
    </row>
    <row r="488" spans="1:11" ht="15.75">
      <c r="A488" s="7" t="s">
        <v>72</v>
      </c>
      <c r="B488" s="63" t="s">
        <v>35</v>
      </c>
      <c r="C488" s="63" t="s">
        <v>37</v>
      </c>
      <c r="D488" s="63" t="s">
        <v>60</v>
      </c>
      <c r="E488" s="63" t="s">
        <v>304</v>
      </c>
      <c r="F488" s="53"/>
      <c r="G488" s="61">
        <f>G489</f>
        <v>446.9</v>
      </c>
      <c r="J488" s="48">
        <f>J489</f>
        <v>439999.9</v>
      </c>
      <c r="K488" s="93">
        <f t="shared" si="6"/>
        <v>439.9999</v>
      </c>
    </row>
    <row r="489" spans="1:11" ht="25.5">
      <c r="A489" s="8" t="s">
        <v>387</v>
      </c>
      <c r="B489" s="63" t="s">
        <v>35</v>
      </c>
      <c r="C489" s="63" t="s">
        <v>37</v>
      </c>
      <c r="D489" s="63" t="s">
        <v>60</v>
      </c>
      <c r="E489" s="63" t="s">
        <v>388</v>
      </c>
      <c r="F489" s="53"/>
      <c r="G489" s="61">
        <f>G490</f>
        <v>446.9</v>
      </c>
      <c r="J489" s="48">
        <f>J490</f>
        <v>439999.9</v>
      </c>
      <c r="K489" s="93">
        <f t="shared" si="6"/>
        <v>439.9999</v>
      </c>
    </row>
    <row r="490" spans="1:11" ht="38.25">
      <c r="A490" s="8" t="s">
        <v>480</v>
      </c>
      <c r="B490" s="63" t="s">
        <v>35</v>
      </c>
      <c r="C490" s="63" t="s">
        <v>37</v>
      </c>
      <c r="D490" s="63" t="s">
        <v>60</v>
      </c>
      <c r="E490" s="63" t="s">
        <v>389</v>
      </c>
      <c r="F490" s="53"/>
      <c r="G490" s="61">
        <f>G491</f>
        <v>446.9</v>
      </c>
      <c r="J490" s="48">
        <f>J491</f>
        <v>439999.9</v>
      </c>
      <c r="K490" s="93">
        <f t="shared" si="6"/>
        <v>439.9999</v>
      </c>
    </row>
    <row r="491" spans="1:11" ht="15.75">
      <c r="A491" s="8" t="s">
        <v>157</v>
      </c>
      <c r="B491" s="63" t="s">
        <v>35</v>
      </c>
      <c r="C491" s="63" t="s">
        <v>37</v>
      </c>
      <c r="D491" s="63" t="s">
        <v>60</v>
      </c>
      <c r="E491" s="63" t="s">
        <v>389</v>
      </c>
      <c r="F491" s="53">
        <v>610</v>
      </c>
      <c r="G491" s="61">
        <v>446.9</v>
      </c>
      <c r="J491" s="48">
        <v>439999.9</v>
      </c>
      <c r="K491" s="93">
        <f t="shared" si="6"/>
        <v>439.9999</v>
      </c>
    </row>
    <row r="492" spans="1:11" ht="15.75">
      <c r="A492" s="8" t="s">
        <v>579</v>
      </c>
      <c r="B492" s="63" t="s">
        <v>35</v>
      </c>
      <c r="C492" s="63" t="s">
        <v>37</v>
      </c>
      <c r="D492" s="63" t="s">
        <v>60</v>
      </c>
      <c r="E492" s="63" t="s">
        <v>389</v>
      </c>
      <c r="F492" s="53">
        <v>612</v>
      </c>
      <c r="G492" s="61">
        <v>446.9</v>
      </c>
      <c r="J492" s="48">
        <v>439999.9</v>
      </c>
      <c r="K492" s="93">
        <f>J492/1000</f>
        <v>439.9999</v>
      </c>
    </row>
    <row r="493" spans="1:11" ht="15.75">
      <c r="A493" s="15" t="s">
        <v>43</v>
      </c>
      <c r="B493" s="51" t="s">
        <v>35</v>
      </c>
      <c r="C493" s="52" t="s">
        <v>44</v>
      </c>
      <c r="D493" s="52" t="s">
        <v>10</v>
      </c>
      <c r="E493" s="79"/>
      <c r="F493" s="78"/>
      <c r="G493" s="49">
        <f>G494+G573+G694</f>
        <v>273489.79999999993</v>
      </c>
      <c r="J493" s="50">
        <f>J494+J573+J694</f>
        <v>285395330.01</v>
      </c>
      <c r="K493" s="93">
        <f t="shared" si="6"/>
        <v>285395.33001</v>
      </c>
    </row>
    <row r="494" spans="1:11" ht="15.75">
      <c r="A494" s="17" t="s">
        <v>45</v>
      </c>
      <c r="B494" s="54" t="s">
        <v>35</v>
      </c>
      <c r="C494" s="55" t="s">
        <v>44</v>
      </c>
      <c r="D494" s="55" t="s">
        <v>9</v>
      </c>
      <c r="E494" s="79"/>
      <c r="F494" s="78"/>
      <c r="G494" s="57">
        <f>G495+G553+G562</f>
        <v>41994.409999999996</v>
      </c>
      <c r="J494" s="58">
        <f>J495+J553+J559+J562+J570</f>
        <v>42180871</v>
      </c>
      <c r="K494" s="93">
        <f t="shared" si="6"/>
        <v>42180.871</v>
      </c>
    </row>
    <row r="495" spans="1:11" ht="25.5">
      <c r="A495" s="8" t="s">
        <v>131</v>
      </c>
      <c r="B495" s="53">
        <v>807</v>
      </c>
      <c r="C495" s="63" t="s">
        <v>44</v>
      </c>
      <c r="D495" s="63" t="s">
        <v>9</v>
      </c>
      <c r="E495" s="63" t="s">
        <v>152</v>
      </c>
      <c r="F495" s="53"/>
      <c r="G495" s="61">
        <f>G496+G526</f>
        <v>41175.409999999996</v>
      </c>
      <c r="J495" s="62">
        <f>J496+J526</f>
        <v>40932995.44</v>
      </c>
      <c r="K495" s="93">
        <f t="shared" si="6"/>
        <v>40932.99544</v>
      </c>
    </row>
    <row r="496" spans="1:11" ht="15.75">
      <c r="A496" s="8" t="s">
        <v>151</v>
      </c>
      <c r="B496" s="53">
        <v>807</v>
      </c>
      <c r="C496" s="63" t="s">
        <v>44</v>
      </c>
      <c r="D496" s="63" t="s">
        <v>9</v>
      </c>
      <c r="E496" s="63" t="s">
        <v>153</v>
      </c>
      <c r="F496" s="53"/>
      <c r="G496" s="61">
        <f>G497+G510</f>
        <v>38583.799999999996</v>
      </c>
      <c r="J496" s="62">
        <f>J497+J510</f>
        <v>38449020.26</v>
      </c>
      <c r="K496" s="93">
        <f aca="true" t="shared" si="8" ref="K496:K596">J496/1000</f>
        <v>38449.02026</v>
      </c>
    </row>
    <row r="497" spans="1:11" ht="25.5">
      <c r="A497" s="8" t="s">
        <v>150</v>
      </c>
      <c r="B497" s="53">
        <v>807</v>
      </c>
      <c r="C497" s="63" t="s">
        <v>44</v>
      </c>
      <c r="D497" s="63" t="s">
        <v>9</v>
      </c>
      <c r="E497" s="63" t="s">
        <v>154</v>
      </c>
      <c r="F497" s="53"/>
      <c r="G497" s="61">
        <f>G498+G502+G506</f>
        <v>36493.2</v>
      </c>
      <c r="J497" s="62">
        <f>J498+J502+J506</f>
        <v>36497532.53</v>
      </c>
      <c r="K497" s="93">
        <f t="shared" si="8"/>
        <v>36497.532530000004</v>
      </c>
    </row>
    <row r="498" spans="1:11" ht="38.25">
      <c r="A498" s="8" t="s">
        <v>155</v>
      </c>
      <c r="B498" s="53">
        <v>807</v>
      </c>
      <c r="C498" s="63" t="s">
        <v>44</v>
      </c>
      <c r="D498" s="63" t="s">
        <v>9</v>
      </c>
      <c r="E498" s="63" t="s">
        <v>156</v>
      </c>
      <c r="F498" s="53"/>
      <c r="G498" s="61">
        <f>G499</f>
        <v>11369.6</v>
      </c>
      <c r="J498" s="62">
        <f>J499</f>
        <v>11063733.45</v>
      </c>
      <c r="K498" s="93">
        <f t="shared" si="8"/>
        <v>11063.73345</v>
      </c>
    </row>
    <row r="499" spans="1:11" ht="15.75">
      <c r="A499" s="8" t="s">
        <v>157</v>
      </c>
      <c r="B499" s="53">
        <v>807</v>
      </c>
      <c r="C499" s="63" t="s">
        <v>44</v>
      </c>
      <c r="D499" s="63" t="s">
        <v>9</v>
      </c>
      <c r="E499" s="63" t="s">
        <v>156</v>
      </c>
      <c r="F499" s="53">
        <v>610</v>
      </c>
      <c r="G499" s="61">
        <f>11279+251.1-93-92.5+25</f>
        <v>11369.6</v>
      </c>
      <c r="J499" s="48">
        <f>J500+J501</f>
        <v>11063733.45</v>
      </c>
      <c r="K499" s="93">
        <f t="shared" si="8"/>
        <v>11063.73345</v>
      </c>
    </row>
    <row r="500" spans="1:11" ht="44.25" customHeight="1">
      <c r="A500" s="8" t="s">
        <v>578</v>
      </c>
      <c r="B500" s="53">
        <v>807</v>
      </c>
      <c r="C500" s="63" t="s">
        <v>44</v>
      </c>
      <c r="D500" s="63" t="s">
        <v>9</v>
      </c>
      <c r="E500" s="63" t="s">
        <v>156</v>
      </c>
      <c r="F500" s="53">
        <v>611</v>
      </c>
      <c r="G500" s="61"/>
      <c r="J500" s="48">
        <v>10918563.45</v>
      </c>
      <c r="K500" s="93">
        <f t="shared" si="8"/>
        <v>10918.56345</v>
      </c>
    </row>
    <row r="501" spans="1:11" ht="15.75">
      <c r="A501" s="8" t="s">
        <v>579</v>
      </c>
      <c r="B501" s="53">
        <v>807</v>
      </c>
      <c r="C501" s="63" t="s">
        <v>44</v>
      </c>
      <c r="D501" s="63" t="s">
        <v>9</v>
      </c>
      <c r="E501" s="63" t="s">
        <v>156</v>
      </c>
      <c r="F501" s="53">
        <v>612</v>
      </c>
      <c r="G501" s="61"/>
      <c r="J501" s="48">
        <v>145170</v>
      </c>
      <c r="K501" s="93">
        <f t="shared" si="8"/>
        <v>145.17</v>
      </c>
    </row>
    <row r="502" spans="1:11" ht="38.25">
      <c r="A502" s="8" t="s">
        <v>158</v>
      </c>
      <c r="B502" s="53">
        <v>807</v>
      </c>
      <c r="C502" s="63" t="s">
        <v>44</v>
      </c>
      <c r="D502" s="63" t="s">
        <v>9</v>
      </c>
      <c r="E502" s="63" t="s">
        <v>159</v>
      </c>
      <c r="F502" s="53"/>
      <c r="G502" s="61">
        <f>G503</f>
        <v>11354.1</v>
      </c>
      <c r="J502" s="48">
        <f>J503</f>
        <v>11383799.08</v>
      </c>
      <c r="K502" s="93">
        <f t="shared" si="8"/>
        <v>11383.79908</v>
      </c>
    </row>
    <row r="503" spans="1:11" ht="15.75">
      <c r="A503" s="8" t="s">
        <v>157</v>
      </c>
      <c r="B503" s="53">
        <v>807</v>
      </c>
      <c r="C503" s="63" t="s">
        <v>44</v>
      </c>
      <c r="D503" s="63" t="s">
        <v>9</v>
      </c>
      <c r="E503" s="63" t="s">
        <v>159</v>
      </c>
      <c r="F503" s="53">
        <v>610</v>
      </c>
      <c r="G503" s="61">
        <f>11133+313.2-92.1</f>
        <v>11354.1</v>
      </c>
      <c r="J503" s="48">
        <f>J504+J505</f>
        <v>11383799.08</v>
      </c>
      <c r="K503" s="93">
        <f t="shared" si="8"/>
        <v>11383.79908</v>
      </c>
    </row>
    <row r="504" spans="1:11" ht="38.25">
      <c r="A504" s="8" t="s">
        <v>578</v>
      </c>
      <c r="B504" s="53">
        <v>807</v>
      </c>
      <c r="C504" s="63" t="s">
        <v>44</v>
      </c>
      <c r="D504" s="63" t="s">
        <v>9</v>
      </c>
      <c r="E504" s="63" t="s">
        <v>159</v>
      </c>
      <c r="F504" s="53">
        <v>611</v>
      </c>
      <c r="G504" s="61"/>
      <c r="J504" s="48">
        <v>10990211.58</v>
      </c>
      <c r="K504" s="93">
        <f t="shared" si="8"/>
        <v>10990.21158</v>
      </c>
    </row>
    <row r="505" spans="1:11" ht="15.75">
      <c r="A505" s="8" t="s">
        <v>579</v>
      </c>
      <c r="B505" s="53">
        <v>807</v>
      </c>
      <c r="C505" s="63" t="s">
        <v>44</v>
      </c>
      <c r="D505" s="63" t="s">
        <v>9</v>
      </c>
      <c r="E505" s="63" t="s">
        <v>159</v>
      </c>
      <c r="F505" s="53">
        <v>612</v>
      </c>
      <c r="G505" s="61"/>
      <c r="J505" s="48">
        <v>393587.5</v>
      </c>
      <c r="K505" s="93">
        <f t="shared" si="8"/>
        <v>393.5875</v>
      </c>
    </row>
    <row r="506" spans="1:11" ht="51">
      <c r="A506" s="8" t="s">
        <v>160</v>
      </c>
      <c r="B506" s="53">
        <v>807</v>
      </c>
      <c r="C506" s="63" t="s">
        <v>44</v>
      </c>
      <c r="D506" s="63" t="s">
        <v>9</v>
      </c>
      <c r="E506" s="67" t="s">
        <v>161</v>
      </c>
      <c r="F506" s="53"/>
      <c r="G506" s="61">
        <f>G507</f>
        <v>13769.5</v>
      </c>
      <c r="J506" s="48">
        <f>J507</f>
        <v>14050000</v>
      </c>
      <c r="K506" s="93">
        <f t="shared" si="8"/>
        <v>14050</v>
      </c>
    </row>
    <row r="507" spans="1:11" ht="15.75">
      <c r="A507" s="8" t="s">
        <v>157</v>
      </c>
      <c r="B507" s="53">
        <v>807</v>
      </c>
      <c r="C507" s="63" t="s">
        <v>44</v>
      </c>
      <c r="D507" s="63" t="s">
        <v>9</v>
      </c>
      <c r="E507" s="67" t="s">
        <v>161</v>
      </c>
      <c r="F507" s="53">
        <v>610</v>
      </c>
      <c r="G507" s="61">
        <v>13769.5</v>
      </c>
      <c r="J507" s="48">
        <f>J508+J509</f>
        <v>14050000</v>
      </c>
      <c r="K507" s="93">
        <f t="shared" si="8"/>
        <v>14050</v>
      </c>
    </row>
    <row r="508" spans="1:11" ht="43.5" customHeight="1">
      <c r="A508" s="8" t="s">
        <v>578</v>
      </c>
      <c r="B508" s="53">
        <v>807</v>
      </c>
      <c r="C508" s="63" t="s">
        <v>44</v>
      </c>
      <c r="D508" s="63" t="s">
        <v>9</v>
      </c>
      <c r="E508" s="67" t="s">
        <v>161</v>
      </c>
      <c r="F508" s="53">
        <v>611</v>
      </c>
      <c r="G508" s="61"/>
      <c r="J508" s="48">
        <v>14050000</v>
      </c>
      <c r="K508" s="93">
        <f t="shared" si="8"/>
        <v>14050</v>
      </c>
    </row>
    <row r="509" spans="1:11" ht="15.75" hidden="1">
      <c r="A509" s="8"/>
      <c r="B509" s="53">
        <v>807</v>
      </c>
      <c r="C509" s="63" t="s">
        <v>44</v>
      </c>
      <c r="D509" s="63" t="s">
        <v>9</v>
      </c>
      <c r="E509" s="67" t="s">
        <v>161</v>
      </c>
      <c r="F509" s="53"/>
      <c r="G509" s="61"/>
      <c r="J509" s="48"/>
      <c r="K509" s="93"/>
    </row>
    <row r="510" spans="1:11" ht="25.5">
      <c r="A510" s="8" t="s">
        <v>179</v>
      </c>
      <c r="B510" s="53">
        <v>807</v>
      </c>
      <c r="C510" s="63" t="s">
        <v>44</v>
      </c>
      <c r="D510" s="63" t="s">
        <v>9</v>
      </c>
      <c r="E510" s="63" t="s">
        <v>178</v>
      </c>
      <c r="F510" s="53"/>
      <c r="G510" s="61">
        <f>G522+G511+G513+G516+G519</f>
        <v>2090.6</v>
      </c>
      <c r="J510" s="62">
        <f>J511+J513+J516+J519+J522</f>
        <v>1951487.73</v>
      </c>
      <c r="K510" s="93">
        <f t="shared" si="8"/>
        <v>1951.48773</v>
      </c>
    </row>
    <row r="511" spans="1:11" ht="63.75" hidden="1">
      <c r="A511" s="8" t="s">
        <v>180</v>
      </c>
      <c r="B511" s="53">
        <v>807</v>
      </c>
      <c r="C511" s="63" t="s">
        <v>44</v>
      </c>
      <c r="D511" s="63" t="s">
        <v>9</v>
      </c>
      <c r="E511" s="63" t="s">
        <v>181</v>
      </c>
      <c r="F511" s="53"/>
      <c r="G511" s="61">
        <f>G512</f>
        <v>0</v>
      </c>
      <c r="J511" s="62">
        <f>J512</f>
        <v>0</v>
      </c>
      <c r="K511" s="93">
        <f t="shared" si="8"/>
        <v>0</v>
      </c>
    </row>
    <row r="512" spans="1:11" ht="15.75" hidden="1">
      <c r="A512" s="8" t="s">
        <v>157</v>
      </c>
      <c r="B512" s="53">
        <v>807</v>
      </c>
      <c r="C512" s="63" t="s">
        <v>44</v>
      </c>
      <c r="D512" s="63" t="s">
        <v>9</v>
      </c>
      <c r="E512" s="63" t="s">
        <v>181</v>
      </c>
      <c r="F512" s="53">
        <v>610</v>
      </c>
      <c r="G512" s="61">
        <f>21.6-21.6</f>
        <v>0</v>
      </c>
      <c r="J512" s="62">
        <f>21.6-21.6</f>
        <v>0</v>
      </c>
      <c r="K512" s="93">
        <f t="shared" si="8"/>
        <v>0</v>
      </c>
    </row>
    <row r="513" spans="1:11" ht="25.5">
      <c r="A513" s="8" t="s">
        <v>182</v>
      </c>
      <c r="B513" s="53">
        <v>807</v>
      </c>
      <c r="C513" s="63" t="s">
        <v>44</v>
      </c>
      <c r="D513" s="63" t="s">
        <v>9</v>
      </c>
      <c r="E513" s="63" t="s">
        <v>183</v>
      </c>
      <c r="F513" s="53"/>
      <c r="G513" s="61">
        <f>G514</f>
        <v>1549</v>
      </c>
      <c r="J513" s="62">
        <f>J514</f>
        <v>1549000</v>
      </c>
      <c r="K513" s="93">
        <f t="shared" si="8"/>
        <v>1549</v>
      </c>
    </row>
    <row r="514" spans="1:11" ht="15.75">
      <c r="A514" s="8" t="s">
        <v>157</v>
      </c>
      <c r="B514" s="53">
        <v>807</v>
      </c>
      <c r="C514" s="63" t="s">
        <v>44</v>
      </c>
      <c r="D514" s="63" t="s">
        <v>9</v>
      </c>
      <c r="E514" s="63" t="s">
        <v>183</v>
      </c>
      <c r="F514" s="53">
        <v>610</v>
      </c>
      <c r="G514" s="61">
        <f>1400+149</f>
        <v>1549</v>
      </c>
      <c r="J514" s="48">
        <v>1549000</v>
      </c>
      <c r="K514" s="93">
        <f t="shared" si="8"/>
        <v>1549</v>
      </c>
    </row>
    <row r="515" spans="1:11" ht="15.75">
      <c r="A515" s="8" t="s">
        <v>579</v>
      </c>
      <c r="B515" s="53">
        <v>807</v>
      </c>
      <c r="C515" s="63" t="s">
        <v>44</v>
      </c>
      <c r="D515" s="63" t="s">
        <v>9</v>
      </c>
      <c r="E515" s="63" t="s">
        <v>183</v>
      </c>
      <c r="F515" s="53">
        <v>612</v>
      </c>
      <c r="G515" s="61">
        <f>1400+149</f>
        <v>1549</v>
      </c>
      <c r="J515" s="48">
        <v>1549000</v>
      </c>
      <c r="K515" s="93">
        <f>J515/1000</f>
        <v>1549</v>
      </c>
    </row>
    <row r="516" spans="1:11" ht="15.75">
      <c r="A516" s="8" t="s">
        <v>184</v>
      </c>
      <c r="B516" s="53">
        <v>807</v>
      </c>
      <c r="C516" s="63" t="s">
        <v>44</v>
      </c>
      <c r="D516" s="63" t="s">
        <v>9</v>
      </c>
      <c r="E516" s="63" t="s">
        <v>185</v>
      </c>
      <c r="F516" s="53"/>
      <c r="G516" s="61">
        <f>G517</f>
        <v>13.399999999999977</v>
      </c>
      <c r="J516" s="48">
        <f>J517</f>
        <v>13327.73</v>
      </c>
      <c r="K516" s="93">
        <f t="shared" si="8"/>
        <v>13.327729999999999</v>
      </c>
    </row>
    <row r="517" spans="1:11" ht="15.75">
      <c r="A517" s="8" t="s">
        <v>157</v>
      </c>
      <c r="B517" s="53">
        <v>807</v>
      </c>
      <c r="C517" s="63" t="s">
        <v>44</v>
      </c>
      <c r="D517" s="63" t="s">
        <v>9</v>
      </c>
      <c r="E517" s="63" t="s">
        <v>185</v>
      </c>
      <c r="F517" s="53">
        <v>610</v>
      </c>
      <c r="G517" s="61">
        <f>125+373-125-359.6</f>
        <v>13.399999999999977</v>
      </c>
      <c r="J517" s="48">
        <v>13327.73</v>
      </c>
      <c r="K517" s="93">
        <f t="shared" si="8"/>
        <v>13.327729999999999</v>
      </c>
    </row>
    <row r="518" spans="1:11" ht="15.75">
      <c r="A518" s="8" t="s">
        <v>579</v>
      </c>
      <c r="B518" s="53">
        <v>807</v>
      </c>
      <c r="C518" s="63" t="s">
        <v>44</v>
      </c>
      <c r="D518" s="63" t="s">
        <v>9</v>
      </c>
      <c r="E518" s="63" t="s">
        <v>185</v>
      </c>
      <c r="F518" s="53">
        <v>612</v>
      </c>
      <c r="G518" s="61">
        <f>125+373-125-359.6</f>
        <v>13.399999999999977</v>
      </c>
      <c r="J518" s="48">
        <v>13327.73</v>
      </c>
      <c r="K518" s="93">
        <f>J518/1000</f>
        <v>13.327729999999999</v>
      </c>
    </row>
    <row r="519" spans="1:11" ht="38.25">
      <c r="A519" s="8" t="s">
        <v>547</v>
      </c>
      <c r="B519" s="53">
        <v>807</v>
      </c>
      <c r="C519" s="63" t="s">
        <v>44</v>
      </c>
      <c r="D519" s="63" t="s">
        <v>9</v>
      </c>
      <c r="E519" s="63" t="s">
        <v>548</v>
      </c>
      <c r="F519" s="53"/>
      <c r="G519" s="61">
        <f>G520</f>
        <v>300</v>
      </c>
      <c r="J519" s="48">
        <f>J520</f>
        <v>285000</v>
      </c>
      <c r="K519" s="93">
        <f t="shared" si="8"/>
        <v>285</v>
      </c>
    </row>
    <row r="520" spans="1:11" ht="15.75">
      <c r="A520" s="8" t="s">
        <v>157</v>
      </c>
      <c r="B520" s="53">
        <v>807</v>
      </c>
      <c r="C520" s="63" t="s">
        <v>44</v>
      </c>
      <c r="D520" s="63" t="s">
        <v>9</v>
      </c>
      <c r="E520" s="63" t="s">
        <v>548</v>
      </c>
      <c r="F520" s="53">
        <v>610</v>
      </c>
      <c r="G520" s="61">
        <v>300</v>
      </c>
      <c r="J520" s="48">
        <v>285000</v>
      </c>
      <c r="K520" s="93">
        <f t="shared" si="8"/>
        <v>285</v>
      </c>
    </row>
    <row r="521" spans="1:11" ht="15.75">
      <c r="A521" s="8" t="s">
        <v>579</v>
      </c>
      <c r="B521" s="53">
        <v>807</v>
      </c>
      <c r="C521" s="63" t="s">
        <v>44</v>
      </c>
      <c r="D521" s="63" t="s">
        <v>9</v>
      </c>
      <c r="E521" s="63" t="s">
        <v>548</v>
      </c>
      <c r="F521" s="53">
        <v>612</v>
      </c>
      <c r="G521" s="61">
        <v>300</v>
      </c>
      <c r="J521" s="48">
        <v>285000</v>
      </c>
      <c r="K521" s="93">
        <f>J521/1000</f>
        <v>285</v>
      </c>
    </row>
    <row r="522" spans="1:11" ht="15.75">
      <c r="A522" s="8" t="s">
        <v>177</v>
      </c>
      <c r="B522" s="53">
        <v>807</v>
      </c>
      <c r="C522" s="63" t="s">
        <v>44</v>
      </c>
      <c r="D522" s="63" t="s">
        <v>9</v>
      </c>
      <c r="E522" s="67" t="s">
        <v>176</v>
      </c>
      <c r="F522" s="53"/>
      <c r="G522" s="61">
        <f>G523</f>
        <v>228.2</v>
      </c>
      <c r="J522" s="48">
        <f>J523</f>
        <v>104160</v>
      </c>
      <c r="K522" s="93">
        <f t="shared" si="8"/>
        <v>104.16</v>
      </c>
    </row>
    <row r="523" spans="1:11" ht="16.5" customHeight="1">
      <c r="A523" s="8" t="s">
        <v>157</v>
      </c>
      <c r="B523" s="53">
        <v>807</v>
      </c>
      <c r="C523" s="63" t="s">
        <v>44</v>
      </c>
      <c r="D523" s="63" t="s">
        <v>9</v>
      </c>
      <c r="E523" s="67" t="s">
        <v>176</v>
      </c>
      <c r="F523" s="53">
        <v>610</v>
      </c>
      <c r="G523" s="61">
        <f>52.1+71.9+104.2</f>
        <v>228.2</v>
      </c>
      <c r="J523" s="48">
        <f>J525</f>
        <v>104160</v>
      </c>
      <c r="K523" s="93">
        <f t="shared" si="8"/>
        <v>104.16</v>
      </c>
    </row>
    <row r="524" spans="1:11" ht="16.5" customHeight="1" hidden="1">
      <c r="A524" s="8"/>
      <c r="B524" s="53"/>
      <c r="C524" s="63"/>
      <c r="D524" s="63"/>
      <c r="E524" s="67"/>
      <c r="F524" s="53"/>
      <c r="G524" s="61"/>
      <c r="J524" s="48"/>
      <c r="K524" s="93"/>
    </row>
    <row r="525" spans="1:11" ht="16.5" customHeight="1">
      <c r="A525" s="8" t="s">
        <v>579</v>
      </c>
      <c r="B525" s="53">
        <v>807</v>
      </c>
      <c r="C525" s="63" t="s">
        <v>44</v>
      </c>
      <c r="D525" s="63" t="s">
        <v>9</v>
      </c>
      <c r="E525" s="67" t="s">
        <v>176</v>
      </c>
      <c r="F525" s="53">
        <v>612</v>
      </c>
      <c r="G525" s="61"/>
      <c r="J525" s="48">
        <v>104160</v>
      </c>
      <c r="K525" s="93">
        <f t="shared" si="8"/>
        <v>104.16</v>
      </c>
    </row>
    <row r="526" spans="1:11" ht="25.5">
      <c r="A526" s="8" t="s">
        <v>163</v>
      </c>
      <c r="B526" s="53">
        <v>807</v>
      </c>
      <c r="C526" s="63" t="s">
        <v>44</v>
      </c>
      <c r="D526" s="63" t="s">
        <v>9</v>
      </c>
      <c r="E526" s="63" t="s">
        <v>162</v>
      </c>
      <c r="F526" s="53"/>
      <c r="G526" s="61">
        <f>G527</f>
        <v>2591.61</v>
      </c>
      <c r="J526" s="62">
        <f>J528+J531+J539+J541+J544+J547+J550</f>
        <v>2483975.18</v>
      </c>
      <c r="K526" s="93">
        <f t="shared" si="8"/>
        <v>2483.9751800000004</v>
      </c>
    </row>
    <row r="527" spans="1:11" ht="25.5">
      <c r="A527" s="8" t="s">
        <v>165</v>
      </c>
      <c r="B527" s="53">
        <v>807</v>
      </c>
      <c r="C527" s="63" t="s">
        <v>44</v>
      </c>
      <c r="D527" s="63" t="s">
        <v>9</v>
      </c>
      <c r="E527" s="63" t="s">
        <v>164</v>
      </c>
      <c r="F527" s="53"/>
      <c r="G527" s="61">
        <f>G528+G531+G536+G538+G541+G544+G547+G534+G550</f>
        <v>2591.61</v>
      </c>
      <c r="J527" s="62">
        <f>J528+J531+J539+J541+J544+J547+J550</f>
        <v>2483975.18</v>
      </c>
      <c r="K527" s="93">
        <f t="shared" si="8"/>
        <v>2483.9751800000004</v>
      </c>
    </row>
    <row r="528" spans="1:11" ht="51">
      <c r="A528" s="8" t="s">
        <v>167</v>
      </c>
      <c r="B528" s="53">
        <v>807</v>
      </c>
      <c r="C528" s="63" t="s">
        <v>44</v>
      </c>
      <c r="D528" s="63" t="s">
        <v>9</v>
      </c>
      <c r="E528" s="67" t="s">
        <v>166</v>
      </c>
      <c r="F528" s="53"/>
      <c r="G528" s="61">
        <f>G529</f>
        <v>1350.6</v>
      </c>
      <c r="J528" s="48">
        <f>J529</f>
        <v>1279927.62</v>
      </c>
      <c r="K528" s="93">
        <f t="shared" si="8"/>
        <v>1279.9276200000002</v>
      </c>
    </row>
    <row r="529" spans="1:11" ht="15.75">
      <c r="A529" s="8" t="s">
        <v>157</v>
      </c>
      <c r="B529" s="53">
        <v>807</v>
      </c>
      <c r="C529" s="63" t="s">
        <v>44</v>
      </c>
      <c r="D529" s="63" t="s">
        <v>9</v>
      </c>
      <c r="E529" s="67" t="s">
        <v>166</v>
      </c>
      <c r="F529" s="53">
        <v>610</v>
      </c>
      <c r="G529" s="61">
        <v>1350.6</v>
      </c>
      <c r="J529" s="48">
        <f>J530</f>
        <v>1279927.62</v>
      </c>
      <c r="K529" s="93">
        <f t="shared" si="8"/>
        <v>1279.9276200000002</v>
      </c>
    </row>
    <row r="530" spans="1:11" ht="15.75">
      <c r="A530" s="8" t="s">
        <v>579</v>
      </c>
      <c r="B530" s="53">
        <v>807</v>
      </c>
      <c r="C530" s="63" t="s">
        <v>44</v>
      </c>
      <c r="D530" s="63" t="s">
        <v>9</v>
      </c>
      <c r="E530" s="67" t="s">
        <v>166</v>
      </c>
      <c r="F530" s="53">
        <v>612</v>
      </c>
      <c r="G530" s="61"/>
      <c r="J530" s="48">
        <v>1279927.62</v>
      </c>
      <c r="K530" s="93">
        <f t="shared" si="8"/>
        <v>1279.9276200000002</v>
      </c>
    </row>
    <row r="531" spans="1:11" ht="51">
      <c r="A531" s="8" t="s">
        <v>168</v>
      </c>
      <c r="B531" s="53">
        <v>807</v>
      </c>
      <c r="C531" s="63" t="s">
        <v>44</v>
      </c>
      <c r="D531" s="63" t="s">
        <v>9</v>
      </c>
      <c r="E531" s="67" t="s">
        <v>169</v>
      </c>
      <c r="F531" s="53"/>
      <c r="G531" s="61">
        <f>G532</f>
        <v>25</v>
      </c>
      <c r="J531" s="48">
        <f>J532</f>
        <v>12468</v>
      </c>
      <c r="K531" s="93">
        <f t="shared" si="8"/>
        <v>12.468</v>
      </c>
    </row>
    <row r="532" spans="1:11" ht="15.75">
      <c r="A532" s="8" t="s">
        <v>157</v>
      </c>
      <c r="B532" s="53">
        <v>807</v>
      </c>
      <c r="C532" s="63" t="s">
        <v>44</v>
      </c>
      <c r="D532" s="63" t="s">
        <v>9</v>
      </c>
      <c r="E532" s="67" t="s">
        <v>169</v>
      </c>
      <c r="F532" s="53">
        <v>610</v>
      </c>
      <c r="G532" s="61">
        <v>25</v>
      </c>
      <c r="J532" s="48">
        <v>12468</v>
      </c>
      <c r="K532" s="93">
        <f t="shared" si="8"/>
        <v>12.468</v>
      </c>
    </row>
    <row r="533" spans="1:11" ht="15.75">
      <c r="A533" s="8" t="s">
        <v>579</v>
      </c>
      <c r="B533" s="53">
        <v>807</v>
      </c>
      <c r="C533" s="63" t="s">
        <v>44</v>
      </c>
      <c r="D533" s="63" t="s">
        <v>9</v>
      </c>
      <c r="E533" s="67" t="s">
        <v>169</v>
      </c>
      <c r="F533" s="53">
        <v>612</v>
      </c>
      <c r="G533" s="61"/>
      <c r="J533" s="48">
        <f>J532</f>
        <v>12468</v>
      </c>
      <c r="K533" s="93">
        <f t="shared" si="8"/>
        <v>12.468</v>
      </c>
    </row>
    <row r="534" spans="1:11" ht="15.75" hidden="1">
      <c r="A534" s="18" t="s">
        <v>230</v>
      </c>
      <c r="B534" s="60" t="s">
        <v>35</v>
      </c>
      <c r="C534" s="60" t="s">
        <v>44</v>
      </c>
      <c r="D534" s="60" t="s">
        <v>9</v>
      </c>
      <c r="E534" s="63" t="s">
        <v>229</v>
      </c>
      <c r="F534" s="53"/>
      <c r="G534" s="61">
        <f>G535</f>
        <v>0</v>
      </c>
      <c r="J534" s="48"/>
      <c r="K534" s="93">
        <f t="shared" si="8"/>
        <v>0</v>
      </c>
    </row>
    <row r="535" spans="1:11" ht="15.75" hidden="1">
      <c r="A535" s="8" t="s">
        <v>157</v>
      </c>
      <c r="B535" s="60" t="s">
        <v>35</v>
      </c>
      <c r="C535" s="60" t="s">
        <v>44</v>
      </c>
      <c r="D535" s="60" t="s">
        <v>9</v>
      </c>
      <c r="E535" s="63" t="s">
        <v>229</v>
      </c>
      <c r="F535" s="53">
        <v>610</v>
      </c>
      <c r="G535" s="61">
        <f>5.3-5.3</f>
        <v>0</v>
      </c>
      <c r="H535" s="40">
        <v>-5.3</v>
      </c>
      <c r="J535" s="48"/>
      <c r="K535" s="93">
        <f t="shared" si="8"/>
        <v>0</v>
      </c>
    </row>
    <row r="536" spans="1:11" ht="25.5" hidden="1">
      <c r="A536" s="8" t="s">
        <v>231</v>
      </c>
      <c r="B536" s="60" t="s">
        <v>35</v>
      </c>
      <c r="C536" s="60" t="s">
        <v>44</v>
      </c>
      <c r="D536" s="60" t="s">
        <v>9</v>
      </c>
      <c r="E536" s="63" t="s">
        <v>232</v>
      </c>
      <c r="F536" s="53"/>
      <c r="G536" s="61">
        <f>G537</f>
        <v>0</v>
      </c>
      <c r="J536" s="48"/>
      <c r="K536" s="93">
        <f t="shared" si="8"/>
        <v>0</v>
      </c>
    </row>
    <row r="537" spans="1:11" ht="15.75" hidden="1">
      <c r="A537" s="8" t="s">
        <v>157</v>
      </c>
      <c r="B537" s="60" t="s">
        <v>35</v>
      </c>
      <c r="C537" s="60" t="s">
        <v>44</v>
      </c>
      <c r="D537" s="60" t="s">
        <v>9</v>
      </c>
      <c r="E537" s="63" t="s">
        <v>232</v>
      </c>
      <c r="F537" s="53">
        <v>610</v>
      </c>
      <c r="G537" s="61">
        <f>25-25</f>
        <v>0</v>
      </c>
      <c r="J537" s="48"/>
      <c r="K537" s="93">
        <f t="shared" si="8"/>
        <v>0</v>
      </c>
    </row>
    <row r="538" spans="1:11" ht="51" hidden="1">
      <c r="A538" s="8" t="s">
        <v>233</v>
      </c>
      <c r="B538" s="60" t="s">
        <v>35</v>
      </c>
      <c r="C538" s="60" t="s">
        <v>44</v>
      </c>
      <c r="D538" s="60" t="s">
        <v>9</v>
      </c>
      <c r="E538" s="63" t="s">
        <v>234</v>
      </c>
      <c r="F538" s="53"/>
      <c r="G538" s="61">
        <f>G539</f>
        <v>546.5</v>
      </c>
      <c r="J538" s="48"/>
      <c r="K538" s="93">
        <f t="shared" si="8"/>
        <v>0</v>
      </c>
    </row>
    <row r="539" spans="1:11" ht="15.75">
      <c r="A539" s="8" t="s">
        <v>157</v>
      </c>
      <c r="B539" s="60" t="s">
        <v>35</v>
      </c>
      <c r="C539" s="60" t="s">
        <v>44</v>
      </c>
      <c r="D539" s="60" t="s">
        <v>9</v>
      </c>
      <c r="E539" s="63" t="s">
        <v>234</v>
      </c>
      <c r="F539" s="53">
        <v>610</v>
      </c>
      <c r="G539" s="61">
        <f>116+373+33-46.5+71</f>
        <v>546.5</v>
      </c>
      <c r="J539" s="48">
        <f>J540</f>
        <v>521996.8</v>
      </c>
      <c r="K539" s="93">
        <f t="shared" si="8"/>
        <v>521.9968</v>
      </c>
    </row>
    <row r="540" spans="1:11" ht="15.75">
      <c r="A540" s="8" t="s">
        <v>579</v>
      </c>
      <c r="B540" s="60" t="s">
        <v>35</v>
      </c>
      <c r="C540" s="60" t="s">
        <v>44</v>
      </c>
      <c r="D540" s="60" t="s">
        <v>9</v>
      </c>
      <c r="E540" s="63" t="s">
        <v>234</v>
      </c>
      <c r="F540" s="53">
        <v>612</v>
      </c>
      <c r="G540" s="61"/>
      <c r="J540" s="48">
        <v>521996.8</v>
      </c>
      <c r="K540" s="93">
        <f t="shared" si="8"/>
        <v>521.9968</v>
      </c>
    </row>
    <row r="541" spans="1:11" ht="38.25">
      <c r="A541" s="8" t="s">
        <v>235</v>
      </c>
      <c r="B541" s="60" t="s">
        <v>35</v>
      </c>
      <c r="C541" s="60" t="s">
        <v>44</v>
      </c>
      <c r="D541" s="60" t="s">
        <v>9</v>
      </c>
      <c r="E541" s="63" t="s">
        <v>236</v>
      </c>
      <c r="F541" s="53"/>
      <c r="G541" s="61">
        <f>G542</f>
        <v>232.9</v>
      </c>
      <c r="J541" s="48">
        <f>J542</f>
        <v>215024.61</v>
      </c>
      <c r="K541" s="93">
        <f t="shared" si="8"/>
        <v>215.02461</v>
      </c>
    </row>
    <row r="542" spans="1:11" ht="15.75">
      <c r="A542" s="8" t="s">
        <v>157</v>
      </c>
      <c r="B542" s="60" t="s">
        <v>35</v>
      </c>
      <c r="C542" s="60" t="s">
        <v>44</v>
      </c>
      <c r="D542" s="60" t="s">
        <v>9</v>
      </c>
      <c r="E542" s="63" t="s">
        <v>236</v>
      </c>
      <c r="F542" s="53">
        <v>610</v>
      </c>
      <c r="G542" s="61">
        <f>135.3+97.6</f>
        <v>232.9</v>
      </c>
      <c r="J542" s="48">
        <f>J543</f>
        <v>215024.61</v>
      </c>
      <c r="K542" s="93">
        <f t="shared" si="8"/>
        <v>215.02461</v>
      </c>
    </row>
    <row r="543" spans="1:11" ht="15.75">
      <c r="A543" s="8" t="s">
        <v>579</v>
      </c>
      <c r="B543" s="60" t="s">
        <v>35</v>
      </c>
      <c r="C543" s="60" t="s">
        <v>44</v>
      </c>
      <c r="D543" s="60" t="s">
        <v>9</v>
      </c>
      <c r="E543" s="63" t="s">
        <v>236</v>
      </c>
      <c r="F543" s="53">
        <v>612</v>
      </c>
      <c r="G543" s="61"/>
      <c r="J543" s="48">
        <v>215024.61</v>
      </c>
      <c r="K543" s="93">
        <f t="shared" si="8"/>
        <v>215.02461</v>
      </c>
    </row>
    <row r="544" spans="1:11" ht="15.75">
      <c r="A544" s="8" t="s">
        <v>237</v>
      </c>
      <c r="B544" s="60" t="s">
        <v>35</v>
      </c>
      <c r="C544" s="60" t="s">
        <v>44</v>
      </c>
      <c r="D544" s="60" t="s">
        <v>9</v>
      </c>
      <c r="E544" s="63" t="s">
        <v>238</v>
      </c>
      <c r="F544" s="53"/>
      <c r="G544" s="61">
        <f>G545</f>
        <v>286.8</v>
      </c>
      <c r="J544" s="48">
        <f>J545</f>
        <v>289577.15</v>
      </c>
      <c r="K544" s="93">
        <f t="shared" si="8"/>
        <v>289.57715</v>
      </c>
    </row>
    <row r="545" spans="1:11" ht="15.75">
      <c r="A545" s="8" t="s">
        <v>157</v>
      </c>
      <c r="B545" s="60" t="s">
        <v>35</v>
      </c>
      <c r="C545" s="60" t="s">
        <v>44</v>
      </c>
      <c r="D545" s="60" t="s">
        <v>9</v>
      </c>
      <c r="E545" s="63" t="s">
        <v>238</v>
      </c>
      <c r="F545" s="53">
        <v>610</v>
      </c>
      <c r="G545" s="61">
        <v>286.8</v>
      </c>
      <c r="J545" s="48">
        <f>J546</f>
        <v>289577.15</v>
      </c>
      <c r="K545" s="93">
        <f t="shared" si="8"/>
        <v>289.57715</v>
      </c>
    </row>
    <row r="546" spans="1:11" ht="15.75">
      <c r="A546" s="8" t="s">
        <v>579</v>
      </c>
      <c r="B546" s="60" t="s">
        <v>35</v>
      </c>
      <c r="C546" s="60" t="s">
        <v>44</v>
      </c>
      <c r="D546" s="60" t="s">
        <v>9</v>
      </c>
      <c r="E546" s="63" t="s">
        <v>238</v>
      </c>
      <c r="F546" s="53">
        <v>612</v>
      </c>
      <c r="G546" s="61"/>
      <c r="J546" s="48">
        <v>289577.15</v>
      </c>
      <c r="K546" s="93">
        <f t="shared" si="8"/>
        <v>289.57715</v>
      </c>
    </row>
    <row r="547" spans="1:11" ht="15.75">
      <c r="A547" s="8" t="s">
        <v>184</v>
      </c>
      <c r="B547" s="60" t="s">
        <v>35</v>
      </c>
      <c r="C547" s="60" t="s">
        <v>44</v>
      </c>
      <c r="D547" s="60" t="s">
        <v>9</v>
      </c>
      <c r="E547" s="63" t="s">
        <v>452</v>
      </c>
      <c r="F547" s="53"/>
      <c r="G547" s="61">
        <f>G548</f>
        <v>74.81</v>
      </c>
      <c r="J547" s="48">
        <f>J548</f>
        <v>85540</v>
      </c>
      <c r="K547" s="93">
        <f t="shared" si="8"/>
        <v>85.54</v>
      </c>
    </row>
    <row r="548" spans="1:11" ht="15.75">
      <c r="A548" s="8" t="s">
        <v>157</v>
      </c>
      <c r="B548" s="60" t="s">
        <v>35</v>
      </c>
      <c r="C548" s="60" t="s">
        <v>44</v>
      </c>
      <c r="D548" s="60" t="s">
        <v>9</v>
      </c>
      <c r="E548" s="63" t="s">
        <v>452</v>
      </c>
      <c r="F548" s="53">
        <v>610</v>
      </c>
      <c r="G548" s="61">
        <f>7.5-0.09+25.5+41.9</f>
        <v>74.81</v>
      </c>
      <c r="J548" s="48">
        <f>J549</f>
        <v>85540</v>
      </c>
      <c r="K548" s="93">
        <f t="shared" si="8"/>
        <v>85.54</v>
      </c>
    </row>
    <row r="549" spans="1:11" ht="15.75">
      <c r="A549" s="8" t="s">
        <v>579</v>
      </c>
      <c r="B549" s="60" t="s">
        <v>35</v>
      </c>
      <c r="C549" s="60" t="s">
        <v>44</v>
      </c>
      <c r="D549" s="60" t="s">
        <v>9</v>
      </c>
      <c r="E549" s="63" t="s">
        <v>452</v>
      </c>
      <c r="F549" s="53">
        <v>612</v>
      </c>
      <c r="G549" s="61"/>
      <c r="J549" s="48">
        <v>85540</v>
      </c>
      <c r="K549" s="93">
        <f t="shared" si="8"/>
        <v>85.54</v>
      </c>
    </row>
    <row r="550" spans="1:11" ht="25.5">
      <c r="A550" s="8" t="s">
        <v>549</v>
      </c>
      <c r="B550" s="60" t="s">
        <v>35</v>
      </c>
      <c r="C550" s="60" t="s">
        <v>44</v>
      </c>
      <c r="D550" s="60" t="s">
        <v>9</v>
      </c>
      <c r="E550" s="63" t="s">
        <v>550</v>
      </c>
      <c r="F550" s="53"/>
      <c r="G550" s="61">
        <f>G551</f>
        <v>75</v>
      </c>
      <c r="J550" s="48">
        <f>J551</f>
        <v>79441</v>
      </c>
      <c r="K550" s="93">
        <f t="shared" si="8"/>
        <v>79.441</v>
      </c>
    </row>
    <row r="551" spans="1:11" ht="15.75">
      <c r="A551" s="8" t="s">
        <v>157</v>
      </c>
      <c r="B551" s="60" t="s">
        <v>35</v>
      </c>
      <c r="C551" s="60" t="s">
        <v>44</v>
      </c>
      <c r="D551" s="60" t="s">
        <v>9</v>
      </c>
      <c r="E551" s="63" t="s">
        <v>550</v>
      </c>
      <c r="F551" s="53">
        <v>610</v>
      </c>
      <c r="G551" s="61">
        <v>75</v>
      </c>
      <c r="J551" s="48">
        <f>J552</f>
        <v>79441</v>
      </c>
      <c r="K551" s="93">
        <f t="shared" si="8"/>
        <v>79.441</v>
      </c>
    </row>
    <row r="552" spans="1:11" ht="15.75">
      <c r="A552" s="8" t="s">
        <v>579</v>
      </c>
      <c r="B552" s="60" t="s">
        <v>35</v>
      </c>
      <c r="C552" s="60" t="s">
        <v>44</v>
      </c>
      <c r="D552" s="60" t="s">
        <v>9</v>
      </c>
      <c r="E552" s="63" t="s">
        <v>550</v>
      </c>
      <c r="F552" s="53">
        <v>612</v>
      </c>
      <c r="G552" s="61"/>
      <c r="J552" s="48">
        <v>79441</v>
      </c>
      <c r="K552" s="93">
        <f t="shared" si="8"/>
        <v>79.441</v>
      </c>
    </row>
    <row r="553" spans="1:11" ht="25.5">
      <c r="A553" s="12" t="s">
        <v>52</v>
      </c>
      <c r="B553" s="53">
        <v>807</v>
      </c>
      <c r="C553" s="63" t="s">
        <v>44</v>
      </c>
      <c r="D553" s="63" t="s">
        <v>9</v>
      </c>
      <c r="E553" s="63" t="s">
        <v>172</v>
      </c>
      <c r="F553" s="53"/>
      <c r="G553" s="61">
        <f>G554</f>
        <v>725.8</v>
      </c>
      <c r="J553" s="62">
        <f>J554</f>
        <v>648835</v>
      </c>
      <c r="K553" s="93">
        <f t="shared" si="8"/>
        <v>648.835</v>
      </c>
    </row>
    <row r="554" spans="1:11" ht="25.5">
      <c r="A554" s="8" t="s">
        <v>170</v>
      </c>
      <c r="B554" s="53">
        <v>807</v>
      </c>
      <c r="C554" s="63" t="s">
        <v>44</v>
      </c>
      <c r="D554" s="63" t="s">
        <v>9</v>
      </c>
      <c r="E554" s="63" t="s">
        <v>173</v>
      </c>
      <c r="F554" s="53"/>
      <c r="G554" s="61">
        <f>G555</f>
        <v>725.8</v>
      </c>
      <c r="J554" s="62">
        <f>J555</f>
        <v>648835</v>
      </c>
      <c r="K554" s="93">
        <f t="shared" si="8"/>
        <v>648.835</v>
      </c>
    </row>
    <row r="555" spans="1:11" ht="25.5">
      <c r="A555" s="8" t="s">
        <v>175</v>
      </c>
      <c r="B555" s="53">
        <v>807</v>
      </c>
      <c r="C555" s="63" t="s">
        <v>44</v>
      </c>
      <c r="D555" s="63" t="s">
        <v>9</v>
      </c>
      <c r="E555" s="63" t="s">
        <v>174</v>
      </c>
      <c r="F555" s="53"/>
      <c r="G555" s="61">
        <f>G556</f>
        <v>725.8</v>
      </c>
      <c r="J555" s="62">
        <f>J556</f>
        <v>648835</v>
      </c>
      <c r="K555" s="93">
        <f t="shared" si="8"/>
        <v>648.835</v>
      </c>
    </row>
    <row r="556" spans="1:11" s="27" customFormat="1" ht="53.25" customHeight="1">
      <c r="A556" s="8" t="s">
        <v>203</v>
      </c>
      <c r="B556" s="53">
        <v>807</v>
      </c>
      <c r="C556" s="63" t="s">
        <v>44</v>
      </c>
      <c r="D556" s="63" t="s">
        <v>9</v>
      </c>
      <c r="E556" s="67" t="s">
        <v>171</v>
      </c>
      <c r="F556" s="53"/>
      <c r="G556" s="61">
        <f>G557</f>
        <v>725.8</v>
      </c>
      <c r="H556" s="40"/>
      <c r="I556" s="40"/>
      <c r="J556" s="62">
        <f>J557</f>
        <v>648835</v>
      </c>
      <c r="K556" s="93">
        <f t="shared" si="8"/>
        <v>648.835</v>
      </c>
    </row>
    <row r="557" spans="1:11" s="27" customFormat="1" ht="15.75">
      <c r="A557" s="8" t="s">
        <v>157</v>
      </c>
      <c r="B557" s="53">
        <v>807</v>
      </c>
      <c r="C557" s="63" t="s">
        <v>44</v>
      </c>
      <c r="D557" s="63" t="s">
        <v>9</v>
      </c>
      <c r="E557" s="67" t="s">
        <v>171</v>
      </c>
      <c r="F557" s="53">
        <v>610</v>
      </c>
      <c r="G557" s="61">
        <v>725.8</v>
      </c>
      <c r="H557" s="40"/>
      <c r="I557" s="40"/>
      <c r="J557" s="48">
        <f>J558</f>
        <v>648835</v>
      </c>
      <c r="K557" s="93">
        <f t="shared" si="8"/>
        <v>648.835</v>
      </c>
    </row>
    <row r="558" spans="1:11" s="27" customFormat="1" ht="15.75">
      <c r="A558" s="8" t="s">
        <v>579</v>
      </c>
      <c r="B558" s="53">
        <v>807</v>
      </c>
      <c r="C558" s="63" t="s">
        <v>44</v>
      </c>
      <c r="D558" s="63" t="s">
        <v>9</v>
      </c>
      <c r="E558" s="67" t="s">
        <v>171</v>
      </c>
      <c r="F558" s="53">
        <v>612</v>
      </c>
      <c r="G558" s="61"/>
      <c r="H558" s="40"/>
      <c r="I558" s="40"/>
      <c r="J558" s="48">
        <v>648835</v>
      </c>
      <c r="K558" s="93">
        <f t="shared" si="8"/>
        <v>648.835</v>
      </c>
    </row>
    <row r="559" spans="1:11" ht="27" customHeight="1">
      <c r="A559" s="8" t="s">
        <v>53</v>
      </c>
      <c r="B559" s="53">
        <v>807</v>
      </c>
      <c r="C559" s="63" t="s">
        <v>44</v>
      </c>
      <c r="D559" s="63" t="s">
        <v>9</v>
      </c>
      <c r="E559" s="67" t="s">
        <v>354</v>
      </c>
      <c r="F559" s="53"/>
      <c r="G559" s="61"/>
      <c r="J559" s="48">
        <f>J560</f>
        <v>55000</v>
      </c>
      <c r="K559" s="93">
        <f t="shared" si="8"/>
        <v>55</v>
      </c>
    </row>
    <row r="560" spans="1:11" ht="40.5" customHeight="1">
      <c r="A560" s="8" t="s">
        <v>580</v>
      </c>
      <c r="B560" s="53">
        <v>807</v>
      </c>
      <c r="C560" s="63" t="s">
        <v>44</v>
      </c>
      <c r="D560" s="63" t="s">
        <v>9</v>
      </c>
      <c r="E560" s="67" t="s">
        <v>356</v>
      </c>
      <c r="F560" s="53"/>
      <c r="G560" s="61"/>
      <c r="J560" s="48">
        <v>55000</v>
      </c>
      <c r="K560" s="93">
        <f t="shared" si="8"/>
        <v>55</v>
      </c>
    </row>
    <row r="561" spans="1:11" ht="15.75">
      <c r="A561" s="8" t="s">
        <v>579</v>
      </c>
      <c r="B561" s="53">
        <v>807</v>
      </c>
      <c r="C561" s="63" t="s">
        <v>44</v>
      </c>
      <c r="D561" s="63" t="s">
        <v>9</v>
      </c>
      <c r="E561" s="67" t="s">
        <v>356</v>
      </c>
      <c r="F561" s="53">
        <v>612</v>
      </c>
      <c r="G561" s="61"/>
      <c r="J561" s="48"/>
      <c r="K561" s="93">
        <v>55</v>
      </c>
    </row>
    <row r="562" spans="1:11" ht="51" customHeight="1">
      <c r="A562" s="7" t="s">
        <v>129</v>
      </c>
      <c r="B562" s="53">
        <v>807</v>
      </c>
      <c r="C562" s="63" t="s">
        <v>44</v>
      </c>
      <c r="D562" s="63" t="s">
        <v>9</v>
      </c>
      <c r="E562" s="63" t="s">
        <v>287</v>
      </c>
      <c r="F562" s="53"/>
      <c r="G562" s="61">
        <f>G566</f>
        <v>93.19999999999999</v>
      </c>
      <c r="J562" s="48">
        <f>J563+J566</f>
        <v>199586</v>
      </c>
      <c r="K562" s="93">
        <f t="shared" si="8"/>
        <v>199.586</v>
      </c>
    </row>
    <row r="563" spans="1:11" ht="25.5" customHeight="1">
      <c r="A563" s="7" t="s">
        <v>582</v>
      </c>
      <c r="B563" s="53">
        <v>807</v>
      </c>
      <c r="C563" s="63" t="s">
        <v>44</v>
      </c>
      <c r="D563" s="63" t="s">
        <v>9</v>
      </c>
      <c r="E563" s="63" t="s">
        <v>288</v>
      </c>
      <c r="F563" s="53"/>
      <c r="G563" s="61"/>
      <c r="J563" s="48">
        <f>J564</f>
        <v>111586</v>
      </c>
      <c r="K563" s="93">
        <f t="shared" si="8"/>
        <v>111.586</v>
      </c>
    </row>
    <row r="564" spans="1:11" ht="66" customHeight="1">
      <c r="A564" s="7" t="s">
        <v>581</v>
      </c>
      <c r="B564" s="53">
        <v>807</v>
      </c>
      <c r="C564" s="63" t="s">
        <v>44</v>
      </c>
      <c r="D564" s="63" t="s">
        <v>9</v>
      </c>
      <c r="E564" s="63" t="s">
        <v>390</v>
      </c>
      <c r="F564" s="53"/>
      <c r="G564" s="61"/>
      <c r="J564" s="48">
        <v>111586</v>
      </c>
      <c r="K564" s="93">
        <f t="shared" si="8"/>
        <v>111.586</v>
      </c>
    </row>
    <row r="565" spans="1:11" ht="21" customHeight="1">
      <c r="A565" s="8" t="s">
        <v>579</v>
      </c>
      <c r="B565" s="53">
        <v>807</v>
      </c>
      <c r="C565" s="63" t="s">
        <v>44</v>
      </c>
      <c r="D565" s="63" t="s">
        <v>9</v>
      </c>
      <c r="E565" s="63" t="s">
        <v>390</v>
      </c>
      <c r="F565" s="53">
        <v>612</v>
      </c>
      <c r="G565" s="61"/>
      <c r="J565" s="48"/>
      <c r="K565" s="93">
        <v>111.6</v>
      </c>
    </row>
    <row r="566" spans="1:11" ht="25.5">
      <c r="A566" s="7" t="s">
        <v>74</v>
      </c>
      <c r="B566" s="59">
        <v>807</v>
      </c>
      <c r="C566" s="60" t="s">
        <v>44</v>
      </c>
      <c r="D566" s="60" t="s">
        <v>9</v>
      </c>
      <c r="E566" s="63" t="s">
        <v>400</v>
      </c>
      <c r="F566" s="53"/>
      <c r="G566" s="61">
        <f>G567</f>
        <v>93.19999999999999</v>
      </c>
      <c r="J566" s="48">
        <f>J567</f>
        <v>88000</v>
      </c>
      <c r="K566" s="93">
        <f t="shared" si="8"/>
        <v>88</v>
      </c>
    </row>
    <row r="567" spans="1:11" ht="54.75" customHeight="1">
      <c r="A567" s="8" t="s">
        <v>403</v>
      </c>
      <c r="B567" s="59">
        <v>807</v>
      </c>
      <c r="C567" s="60" t="s">
        <v>44</v>
      </c>
      <c r="D567" s="60" t="s">
        <v>9</v>
      </c>
      <c r="E567" s="63" t="s">
        <v>401</v>
      </c>
      <c r="F567" s="53"/>
      <c r="G567" s="61">
        <f>G568</f>
        <v>93.19999999999999</v>
      </c>
      <c r="J567" s="48">
        <f>J568</f>
        <v>88000</v>
      </c>
      <c r="K567" s="93">
        <f t="shared" si="8"/>
        <v>88</v>
      </c>
    </row>
    <row r="568" spans="1:11" ht="55.5" customHeight="1">
      <c r="A568" s="8" t="s">
        <v>404</v>
      </c>
      <c r="B568" s="59">
        <v>807</v>
      </c>
      <c r="C568" s="60" t="s">
        <v>44</v>
      </c>
      <c r="D568" s="60" t="s">
        <v>9</v>
      </c>
      <c r="E568" s="63" t="s">
        <v>402</v>
      </c>
      <c r="F568" s="53"/>
      <c r="G568" s="61">
        <f>G569</f>
        <v>93.19999999999999</v>
      </c>
      <c r="J568" s="48">
        <f>J569</f>
        <v>88000</v>
      </c>
      <c r="K568" s="93">
        <f t="shared" si="8"/>
        <v>88</v>
      </c>
    </row>
    <row r="569" spans="1:11" ht="15.75">
      <c r="A569" s="8" t="s">
        <v>579</v>
      </c>
      <c r="B569" s="59">
        <v>807</v>
      </c>
      <c r="C569" s="60" t="s">
        <v>44</v>
      </c>
      <c r="D569" s="60" t="s">
        <v>9</v>
      </c>
      <c r="E569" s="63" t="s">
        <v>402</v>
      </c>
      <c r="F569" s="53">
        <v>612</v>
      </c>
      <c r="G569" s="61">
        <f>210-15.4-101.4</f>
        <v>93.19999999999999</v>
      </c>
      <c r="J569" s="48">
        <v>88000</v>
      </c>
      <c r="K569" s="93">
        <f t="shared" si="8"/>
        <v>88</v>
      </c>
    </row>
    <row r="570" spans="1:11" ht="15.75">
      <c r="A570" s="7" t="s">
        <v>124</v>
      </c>
      <c r="B570" s="59">
        <v>807</v>
      </c>
      <c r="C570" s="60" t="s">
        <v>44</v>
      </c>
      <c r="D570" s="60" t="s">
        <v>9</v>
      </c>
      <c r="E570" s="63" t="s">
        <v>416</v>
      </c>
      <c r="F570" s="53"/>
      <c r="G570" s="61"/>
      <c r="J570" s="48">
        <f>J571</f>
        <v>344454.56</v>
      </c>
      <c r="K570" s="93">
        <f>K571</f>
        <v>344.5</v>
      </c>
    </row>
    <row r="571" spans="1:11" ht="55.5" customHeight="1">
      <c r="A571" s="7" t="s">
        <v>599</v>
      </c>
      <c r="B571" s="59">
        <v>807</v>
      </c>
      <c r="C571" s="60" t="s">
        <v>44</v>
      </c>
      <c r="D571" s="60" t="s">
        <v>9</v>
      </c>
      <c r="E571" s="63" t="s">
        <v>418</v>
      </c>
      <c r="F571" s="53"/>
      <c r="G571" s="61"/>
      <c r="J571" s="48">
        <v>344454.56</v>
      </c>
      <c r="K571" s="93">
        <v>344.5</v>
      </c>
    </row>
    <row r="572" spans="1:11" ht="17.25" customHeight="1">
      <c r="A572" s="8" t="s">
        <v>579</v>
      </c>
      <c r="B572" s="59">
        <v>807</v>
      </c>
      <c r="C572" s="60" t="s">
        <v>44</v>
      </c>
      <c r="D572" s="60" t="s">
        <v>9</v>
      </c>
      <c r="E572" s="63" t="s">
        <v>418</v>
      </c>
      <c r="F572" s="53">
        <v>612</v>
      </c>
      <c r="G572" s="61"/>
      <c r="J572" s="48">
        <v>344454.56</v>
      </c>
      <c r="K572" s="93">
        <v>344.5</v>
      </c>
    </row>
    <row r="573" spans="1:11" ht="15.75">
      <c r="A573" s="17" t="s">
        <v>46</v>
      </c>
      <c r="B573" s="55" t="s">
        <v>35</v>
      </c>
      <c r="C573" s="55" t="s">
        <v>44</v>
      </c>
      <c r="D573" s="55" t="s">
        <v>23</v>
      </c>
      <c r="E573" s="75"/>
      <c r="F573" s="76"/>
      <c r="G573" s="57">
        <f>G574+G646+G672+G689+G658+G667</f>
        <v>227022.34999999995</v>
      </c>
      <c r="J573" s="58">
        <f>J574+J646+J672+J689+J658+J667+J656</f>
        <v>238766996.36</v>
      </c>
      <c r="K573" s="93">
        <f t="shared" si="8"/>
        <v>238766.99636000002</v>
      </c>
    </row>
    <row r="574" spans="1:11" ht="25.5">
      <c r="A574" s="8" t="s">
        <v>131</v>
      </c>
      <c r="B574" s="60" t="s">
        <v>35</v>
      </c>
      <c r="C574" s="60" t="s">
        <v>44</v>
      </c>
      <c r="D574" s="60" t="s">
        <v>23</v>
      </c>
      <c r="E574" s="63" t="s">
        <v>152</v>
      </c>
      <c r="F574" s="78"/>
      <c r="G574" s="61">
        <f>G582+G575+G624</f>
        <v>221228.19999999995</v>
      </c>
      <c r="J574" s="62">
        <f>J582+J575+J624</f>
        <v>233386163.45000002</v>
      </c>
      <c r="K574" s="93">
        <f t="shared" si="8"/>
        <v>233386.16345000002</v>
      </c>
    </row>
    <row r="575" spans="1:11" ht="15.75">
      <c r="A575" s="8" t="s">
        <v>151</v>
      </c>
      <c r="B575" s="60" t="s">
        <v>35</v>
      </c>
      <c r="C575" s="60" t="s">
        <v>44</v>
      </c>
      <c r="D575" s="60" t="s">
        <v>23</v>
      </c>
      <c r="E575" s="63" t="s">
        <v>153</v>
      </c>
      <c r="F575" s="78"/>
      <c r="G575" s="61">
        <f>G576</f>
        <v>520.2</v>
      </c>
      <c r="J575" s="48">
        <f>J577+J580</f>
        <v>601800</v>
      </c>
      <c r="K575" s="93">
        <f t="shared" si="8"/>
        <v>601.8</v>
      </c>
    </row>
    <row r="576" spans="1:11" ht="25.5">
      <c r="A576" s="8" t="s">
        <v>179</v>
      </c>
      <c r="B576" s="60" t="s">
        <v>35</v>
      </c>
      <c r="C576" s="60" t="s">
        <v>44</v>
      </c>
      <c r="D576" s="60" t="s">
        <v>23</v>
      </c>
      <c r="E576" s="63" t="s">
        <v>178</v>
      </c>
      <c r="F576" s="78"/>
      <c r="G576" s="61">
        <f>G577</f>
        <v>520.2</v>
      </c>
      <c r="J576" s="48">
        <f>J577</f>
        <v>586800</v>
      </c>
      <c r="K576" s="93">
        <f t="shared" si="8"/>
        <v>586.8</v>
      </c>
    </row>
    <row r="577" spans="1:11" ht="15.75">
      <c r="A577" s="8" t="s">
        <v>177</v>
      </c>
      <c r="B577" s="53">
        <v>807</v>
      </c>
      <c r="C577" s="63" t="s">
        <v>44</v>
      </c>
      <c r="D577" s="63" t="s">
        <v>23</v>
      </c>
      <c r="E577" s="67" t="s">
        <v>176</v>
      </c>
      <c r="F577" s="78"/>
      <c r="G577" s="61">
        <f>G578</f>
        <v>520.2</v>
      </c>
      <c r="J577" s="48">
        <f>J578</f>
        <v>586800</v>
      </c>
      <c r="K577" s="93">
        <f t="shared" si="8"/>
        <v>586.8</v>
      </c>
    </row>
    <row r="578" spans="1:11" ht="38.25">
      <c r="A578" s="8" t="s">
        <v>578</v>
      </c>
      <c r="B578" s="53">
        <v>807</v>
      </c>
      <c r="C578" s="63" t="s">
        <v>44</v>
      </c>
      <c r="D578" s="63" t="s">
        <v>23</v>
      </c>
      <c r="E578" s="67" t="s">
        <v>176</v>
      </c>
      <c r="F578" s="53">
        <v>611</v>
      </c>
      <c r="G578" s="61">
        <v>520.2</v>
      </c>
      <c r="J578" s="48">
        <v>586800</v>
      </c>
      <c r="K578" s="93">
        <f t="shared" si="8"/>
        <v>586.8</v>
      </c>
    </row>
    <row r="579" spans="1:11" ht="30" customHeight="1">
      <c r="A579" s="8" t="s">
        <v>547</v>
      </c>
      <c r="B579" s="53">
        <v>807</v>
      </c>
      <c r="C579" s="63" t="s">
        <v>44</v>
      </c>
      <c r="D579" s="63" t="s">
        <v>23</v>
      </c>
      <c r="E579" s="67" t="s">
        <v>548</v>
      </c>
      <c r="F579" s="53"/>
      <c r="G579" s="61"/>
      <c r="J579" s="48"/>
      <c r="K579" s="93">
        <f>K580</f>
        <v>15</v>
      </c>
    </row>
    <row r="580" spans="1:11" ht="15.75">
      <c r="A580" s="8" t="s">
        <v>579</v>
      </c>
      <c r="B580" s="53">
        <v>807</v>
      </c>
      <c r="C580" s="63" t="s">
        <v>44</v>
      </c>
      <c r="D580" s="63" t="s">
        <v>23</v>
      </c>
      <c r="E580" s="67" t="s">
        <v>548</v>
      </c>
      <c r="F580" s="53">
        <v>612</v>
      </c>
      <c r="G580" s="61"/>
      <c r="J580" s="48">
        <v>15000</v>
      </c>
      <c r="K580" s="93">
        <f t="shared" si="8"/>
        <v>15</v>
      </c>
    </row>
    <row r="581" spans="1:11" ht="15.75" hidden="1">
      <c r="A581" s="8"/>
      <c r="B581" s="53"/>
      <c r="C581" s="63"/>
      <c r="D581" s="63"/>
      <c r="E581" s="67"/>
      <c r="F581" s="53"/>
      <c r="G581" s="61"/>
      <c r="J581" s="48"/>
      <c r="K581" s="93">
        <f t="shared" si="8"/>
        <v>0</v>
      </c>
    </row>
    <row r="582" spans="1:11" ht="25.5">
      <c r="A582" s="8" t="s">
        <v>189</v>
      </c>
      <c r="B582" s="60" t="s">
        <v>35</v>
      </c>
      <c r="C582" s="60" t="s">
        <v>44</v>
      </c>
      <c r="D582" s="60" t="s">
        <v>23</v>
      </c>
      <c r="E582" s="63" t="s">
        <v>187</v>
      </c>
      <c r="F582" s="78"/>
      <c r="G582" s="61">
        <f>G583+G602+G619+G614</f>
        <v>206842.69999999995</v>
      </c>
      <c r="J582" s="62">
        <f>J583+J602+J619+J614</f>
        <v>219226531.20000002</v>
      </c>
      <c r="K582" s="93">
        <f t="shared" si="8"/>
        <v>219226.53120000003</v>
      </c>
    </row>
    <row r="583" spans="1:11" ht="25.5">
      <c r="A583" s="8" t="s">
        <v>186</v>
      </c>
      <c r="B583" s="60" t="s">
        <v>35</v>
      </c>
      <c r="C583" s="60" t="s">
        <v>44</v>
      </c>
      <c r="D583" s="60" t="s">
        <v>23</v>
      </c>
      <c r="E583" s="63" t="s">
        <v>188</v>
      </c>
      <c r="F583" s="78"/>
      <c r="G583" s="61">
        <f>G584+G588+G592+G596+G600</f>
        <v>189115.49999999997</v>
      </c>
      <c r="J583" s="62">
        <f>J584+J588+J592+J596+J600</f>
        <v>202530357.61</v>
      </c>
      <c r="K583" s="93">
        <f t="shared" si="8"/>
        <v>202530.35761</v>
      </c>
    </row>
    <row r="584" spans="1:11" ht="38.25">
      <c r="A584" s="8" t="s">
        <v>190</v>
      </c>
      <c r="B584" s="63" t="s">
        <v>35</v>
      </c>
      <c r="C584" s="63" t="s">
        <v>44</v>
      </c>
      <c r="D584" s="63" t="s">
        <v>23</v>
      </c>
      <c r="E584" s="63" t="s">
        <v>191</v>
      </c>
      <c r="F584" s="53"/>
      <c r="G584" s="61">
        <f>G585</f>
        <v>11105.8</v>
      </c>
      <c r="J584" s="62">
        <f>J585</f>
        <v>10834157.53</v>
      </c>
      <c r="K584" s="93">
        <f t="shared" si="8"/>
        <v>10834.157529999999</v>
      </c>
    </row>
    <row r="585" spans="1:11" ht="15.75">
      <c r="A585" s="8" t="s">
        <v>157</v>
      </c>
      <c r="B585" s="63" t="s">
        <v>35</v>
      </c>
      <c r="C585" s="63" t="s">
        <v>44</v>
      </c>
      <c r="D585" s="63" t="s">
        <v>23</v>
      </c>
      <c r="E585" s="63" t="s">
        <v>191</v>
      </c>
      <c r="F585" s="53">
        <v>610</v>
      </c>
      <c r="G585" s="61">
        <f>9953.9+1404.4-141.5-111</f>
        <v>11105.8</v>
      </c>
      <c r="J585" s="48">
        <f>J586+J587</f>
        <v>10834157.53</v>
      </c>
      <c r="K585" s="93">
        <f t="shared" si="8"/>
        <v>10834.157529999999</v>
      </c>
    </row>
    <row r="586" spans="1:11" ht="38.25">
      <c r="A586" s="8" t="s">
        <v>578</v>
      </c>
      <c r="B586" s="63" t="s">
        <v>35</v>
      </c>
      <c r="C586" s="63" t="s">
        <v>44</v>
      </c>
      <c r="D586" s="63" t="s">
        <v>23</v>
      </c>
      <c r="E586" s="63" t="s">
        <v>191</v>
      </c>
      <c r="F586" s="53">
        <v>611</v>
      </c>
      <c r="G586" s="61"/>
      <c r="J586" s="48">
        <v>9549291.53</v>
      </c>
      <c r="K586" s="93">
        <f>9549291/1000</f>
        <v>9549.291</v>
      </c>
    </row>
    <row r="587" spans="1:11" ht="15.75">
      <c r="A587" s="8" t="s">
        <v>579</v>
      </c>
      <c r="B587" s="63" t="s">
        <v>35</v>
      </c>
      <c r="C587" s="63" t="s">
        <v>44</v>
      </c>
      <c r="D587" s="63" t="s">
        <v>23</v>
      </c>
      <c r="E587" s="63" t="s">
        <v>191</v>
      </c>
      <c r="F587" s="53">
        <v>612</v>
      </c>
      <c r="G587" s="61"/>
      <c r="J587" s="48">
        <v>1284866</v>
      </c>
      <c r="K587" s="93">
        <f>1284866/1000</f>
        <v>1284.866</v>
      </c>
    </row>
    <row r="588" spans="1:11" ht="38.25">
      <c r="A588" s="8" t="s">
        <v>192</v>
      </c>
      <c r="B588" s="63" t="s">
        <v>35</v>
      </c>
      <c r="C588" s="63" t="s">
        <v>44</v>
      </c>
      <c r="D588" s="63" t="s">
        <v>23</v>
      </c>
      <c r="E588" s="63" t="s">
        <v>194</v>
      </c>
      <c r="F588" s="53"/>
      <c r="G588" s="61">
        <f>G589</f>
        <v>8260.800000000001</v>
      </c>
      <c r="J588" s="48">
        <f>J589</f>
        <v>8331655.98</v>
      </c>
      <c r="K588" s="93">
        <f t="shared" si="8"/>
        <v>8331.65598</v>
      </c>
    </row>
    <row r="589" spans="1:11" ht="15.75">
      <c r="A589" s="8" t="s">
        <v>157</v>
      </c>
      <c r="B589" s="63" t="s">
        <v>35</v>
      </c>
      <c r="C589" s="63" t="s">
        <v>44</v>
      </c>
      <c r="D589" s="63" t="s">
        <v>23</v>
      </c>
      <c r="E589" s="63" t="s">
        <v>194</v>
      </c>
      <c r="F589" s="53">
        <v>610</v>
      </c>
      <c r="G589" s="61">
        <f>7689.5+702.1-130.8</f>
        <v>8260.800000000001</v>
      </c>
      <c r="J589" s="48">
        <f>J590+J591</f>
        <v>8331655.98</v>
      </c>
      <c r="K589" s="93">
        <f t="shared" si="8"/>
        <v>8331.65598</v>
      </c>
    </row>
    <row r="590" spans="1:11" ht="38.25">
      <c r="A590" s="8" t="s">
        <v>578</v>
      </c>
      <c r="B590" s="63" t="s">
        <v>35</v>
      </c>
      <c r="C590" s="63" t="s">
        <v>44</v>
      </c>
      <c r="D590" s="63" t="s">
        <v>23</v>
      </c>
      <c r="E590" s="63" t="s">
        <v>194</v>
      </c>
      <c r="F590" s="53">
        <v>611</v>
      </c>
      <c r="G590" s="61"/>
      <c r="J590" s="48">
        <v>7610921.98</v>
      </c>
      <c r="K590" s="93">
        <f t="shared" si="8"/>
        <v>7610.92198</v>
      </c>
    </row>
    <row r="591" spans="1:11" ht="15.75">
      <c r="A591" s="8" t="s">
        <v>579</v>
      </c>
      <c r="B591" s="63" t="s">
        <v>35</v>
      </c>
      <c r="C591" s="63" t="s">
        <v>44</v>
      </c>
      <c r="D591" s="63" t="s">
        <v>23</v>
      </c>
      <c r="E591" s="63" t="s">
        <v>194</v>
      </c>
      <c r="F591" s="53">
        <v>612</v>
      </c>
      <c r="G591" s="61"/>
      <c r="J591" s="48">
        <v>720734</v>
      </c>
      <c r="K591" s="93">
        <f t="shared" si="8"/>
        <v>720.734</v>
      </c>
    </row>
    <row r="592" spans="1:11" ht="38.25">
      <c r="A592" s="8" t="s">
        <v>507</v>
      </c>
      <c r="B592" s="63" t="s">
        <v>35</v>
      </c>
      <c r="C592" s="63" t="s">
        <v>44</v>
      </c>
      <c r="D592" s="63" t="s">
        <v>23</v>
      </c>
      <c r="E592" s="63" t="s">
        <v>195</v>
      </c>
      <c r="F592" s="53"/>
      <c r="G592" s="61">
        <f>G593</f>
        <v>11873.1</v>
      </c>
      <c r="J592" s="62">
        <f>J593</f>
        <v>11626853.91</v>
      </c>
      <c r="K592" s="93">
        <f t="shared" si="8"/>
        <v>11626.85391</v>
      </c>
    </row>
    <row r="593" spans="1:11" ht="15.75">
      <c r="A593" s="8" t="s">
        <v>157</v>
      </c>
      <c r="B593" s="63" t="s">
        <v>35</v>
      </c>
      <c r="C593" s="63" t="s">
        <v>44</v>
      </c>
      <c r="D593" s="63" t="s">
        <v>23</v>
      </c>
      <c r="E593" s="63" t="s">
        <v>195</v>
      </c>
      <c r="F593" s="53">
        <v>610</v>
      </c>
      <c r="G593" s="61">
        <f>10463.2+1409.9</f>
        <v>11873.1</v>
      </c>
      <c r="J593" s="48">
        <f>J594+J595</f>
        <v>11626853.91</v>
      </c>
      <c r="K593" s="93">
        <f t="shared" si="8"/>
        <v>11626.85391</v>
      </c>
    </row>
    <row r="594" spans="1:11" ht="38.25">
      <c r="A594" s="8" t="s">
        <v>578</v>
      </c>
      <c r="B594" s="63" t="s">
        <v>35</v>
      </c>
      <c r="C594" s="63" t="s">
        <v>44</v>
      </c>
      <c r="D594" s="63" t="s">
        <v>23</v>
      </c>
      <c r="E594" s="63" t="s">
        <v>195</v>
      </c>
      <c r="F594" s="53">
        <v>611</v>
      </c>
      <c r="G594" s="61"/>
      <c r="J594" s="48">
        <v>10338561.7</v>
      </c>
      <c r="K594" s="93">
        <f t="shared" si="8"/>
        <v>10338.561699999998</v>
      </c>
    </row>
    <row r="595" spans="1:11" ht="15.75">
      <c r="A595" s="8" t="s">
        <v>579</v>
      </c>
      <c r="B595" s="63" t="s">
        <v>35</v>
      </c>
      <c r="C595" s="63" t="s">
        <v>44</v>
      </c>
      <c r="D595" s="63" t="s">
        <v>23</v>
      </c>
      <c r="E595" s="63" t="s">
        <v>195</v>
      </c>
      <c r="F595" s="53">
        <v>612</v>
      </c>
      <c r="G595" s="61"/>
      <c r="J595" s="48">
        <v>1288292.21</v>
      </c>
      <c r="K595" s="93">
        <f t="shared" si="8"/>
        <v>1288.29221</v>
      </c>
    </row>
    <row r="596" spans="1:11" ht="38.25">
      <c r="A596" s="8" t="s">
        <v>193</v>
      </c>
      <c r="B596" s="63" t="s">
        <v>35</v>
      </c>
      <c r="C596" s="63" t="s">
        <v>44</v>
      </c>
      <c r="D596" s="63" t="s">
        <v>23</v>
      </c>
      <c r="E596" s="63" t="s">
        <v>196</v>
      </c>
      <c r="F596" s="53"/>
      <c r="G596" s="61">
        <f>G597</f>
        <v>2049.1</v>
      </c>
      <c r="J596" s="62">
        <f>J597</f>
        <v>2086890.19</v>
      </c>
      <c r="K596" s="93">
        <f t="shared" si="8"/>
        <v>2086.89019</v>
      </c>
    </row>
    <row r="597" spans="1:11" ht="15.75">
      <c r="A597" s="8" t="s">
        <v>157</v>
      </c>
      <c r="B597" s="63" t="s">
        <v>35</v>
      </c>
      <c r="C597" s="63" t="s">
        <v>44</v>
      </c>
      <c r="D597" s="63" t="s">
        <v>23</v>
      </c>
      <c r="E597" s="63" t="s">
        <v>196</v>
      </c>
      <c r="F597" s="53">
        <v>610</v>
      </c>
      <c r="G597" s="61">
        <f>2029.6+19.5</f>
        <v>2049.1</v>
      </c>
      <c r="J597" s="48">
        <f>J598+J599</f>
        <v>2086890.19</v>
      </c>
      <c r="K597" s="93">
        <f aca="true" t="shared" si="9" ref="K597:K665">J597/1000</f>
        <v>2086.89019</v>
      </c>
    </row>
    <row r="598" spans="1:11" ht="38.25">
      <c r="A598" s="8" t="s">
        <v>578</v>
      </c>
      <c r="B598" s="63" t="s">
        <v>35</v>
      </c>
      <c r="C598" s="63" t="s">
        <v>44</v>
      </c>
      <c r="D598" s="63" t="s">
        <v>23</v>
      </c>
      <c r="E598" s="63" t="s">
        <v>196</v>
      </c>
      <c r="F598" s="53">
        <v>611</v>
      </c>
      <c r="G598" s="61"/>
      <c r="J598" s="48">
        <v>2067390.19</v>
      </c>
      <c r="K598" s="93">
        <f t="shared" si="9"/>
        <v>2067.39019</v>
      </c>
    </row>
    <row r="599" spans="1:11" ht="15.75">
      <c r="A599" s="8" t="s">
        <v>579</v>
      </c>
      <c r="B599" s="63" t="s">
        <v>35</v>
      </c>
      <c r="C599" s="63" t="s">
        <v>44</v>
      </c>
      <c r="D599" s="63" t="s">
        <v>23</v>
      </c>
      <c r="E599" s="63" t="s">
        <v>196</v>
      </c>
      <c r="F599" s="53">
        <v>612</v>
      </c>
      <c r="G599" s="61"/>
      <c r="J599" s="48">
        <v>19500</v>
      </c>
      <c r="K599" s="93">
        <f t="shared" si="9"/>
        <v>19.5</v>
      </c>
    </row>
    <row r="600" spans="1:11" ht="78" customHeight="1">
      <c r="A600" s="8" t="s">
        <v>197</v>
      </c>
      <c r="B600" s="63" t="s">
        <v>35</v>
      </c>
      <c r="C600" s="63" t="s">
        <v>44</v>
      </c>
      <c r="D600" s="63" t="s">
        <v>23</v>
      </c>
      <c r="E600" s="67" t="s">
        <v>198</v>
      </c>
      <c r="F600" s="53"/>
      <c r="G600" s="61">
        <f>G601</f>
        <v>155826.69999999998</v>
      </c>
      <c r="J600" s="48">
        <f>J601</f>
        <v>169650800</v>
      </c>
      <c r="K600" s="93">
        <f t="shared" si="9"/>
        <v>169650.8</v>
      </c>
    </row>
    <row r="601" spans="1:11" ht="42.75" customHeight="1">
      <c r="A601" s="8" t="s">
        <v>578</v>
      </c>
      <c r="B601" s="63" t="s">
        <v>35</v>
      </c>
      <c r="C601" s="63" t="s">
        <v>44</v>
      </c>
      <c r="D601" s="63" t="s">
        <v>23</v>
      </c>
      <c r="E601" s="67" t="s">
        <v>198</v>
      </c>
      <c r="F601" s="53">
        <v>611</v>
      </c>
      <c r="G601" s="61">
        <f>121740.5+33140.4+945.8</f>
        <v>155826.69999999998</v>
      </c>
      <c r="J601" s="48">
        <v>169650800</v>
      </c>
      <c r="K601" s="93">
        <f t="shared" si="9"/>
        <v>169650.8</v>
      </c>
    </row>
    <row r="602" spans="1:11" ht="25.5">
      <c r="A602" s="8" t="s">
        <v>214</v>
      </c>
      <c r="B602" s="63" t="s">
        <v>35</v>
      </c>
      <c r="C602" s="63" t="s">
        <v>44</v>
      </c>
      <c r="D602" s="63" t="s">
        <v>23</v>
      </c>
      <c r="E602" s="63" t="s">
        <v>213</v>
      </c>
      <c r="F602" s="53"/>
      <c r="G602" s="61">
        <f>G603+G606+G608+G610+G612</f>
        <v>8295</v>
      </c>
      <c r="J602" s="62">
        <f>J603+J606+J608+J610+J612</f>
        <v>8451636.62</v>
      </c>
      <c r="K602" s="93">
        <f t="shared" si="9"/>
        <v>8451.63662</v>
      </c>
    </row>
    <row r="603" spans="1:11" ht="25.5">
      <c r="A603" s="8" t="s">
        <v>201</v>
      </c>
      <c r="B603" s="63" t="s">
        <v>35</v>
      </c>
      <c r="C603" s="63" t="s">
        <v>44</v>
      </c>
      <c r="D603" s="63" t="s">
        <v>23</v>
      </c>
      <c r="E603" s="80" t="s">
        <v>202</v>
      </c>
      <c r="F603" s="59">
        <v>610</v>
      </c>
      <c r="G603" s="61">
        <f>G604</f>
        <v>4946.4</v>
      </c>
      <c r="J603" s="62">
        <f>J604+J605</f>
        <v>4930489.62</v>
      </c>
      <c r="K603" s="93">
        <f t="shared" si="9"/>
        <v>4930.48962</v>
      </c>
    </row>
    <row r="604" spans="1:11" ht="40.5" customHeight="1">
      <c r="A604" s="8" t="s">
        <v>578</v>
      </c>
      <c r="B604" s="63" t="s">
        <v>35</v>
      </c>
      <c r="C604" s="63" t="s">
        <v>44</v>
      </c>
      <c r="D604" s="63" t="s">
        <v>23</v>
      </c>
      <c r="E604" s="80" t="s">
        <v>202</v>
      </c>
      <c r="F604" s="53">
        <v>611</v>
      </c>
      <c r="G604" s="61">
        <f>1780.4+3104+62</f>
        <v>4946.4</v>
      </c>
      <c r="J604" s="48">
        <v>1780319.62</v>
      </c>
      <c r="K604" s="93">
        <f t="shared" si="9"/>
        <v>1780.3196200000002</v>
      </c>
    </row>
    <row r="605" spans="1:11" ht="15.75">
      <c r="A605" s="8" t="s">
        <v>579</v>
      </c>
      <c r="B605" s="63" t="s">
        <v>35</v>
      </c>
      <c r="C605" s="63" t="s">
        <v>44</v>
      </c>
      <c r="D605" s="63" t="s">
        <v>23</v>
      </c>
      <c r="E605" s="80" t="s">
        <v>202</v>
      </c>
      <c r="F605" s="53">
        <v>612</v>
      </c>
      <c r="G605" s="61"/>
      <c r="J605" s="48">
        <v>3150170</v>
      </c>
      <c r="K605" s="93">
        <f t="shared" si="9"/>
        <v>3150.17</v>
      </c>
    </row>
    <row r="606" spans="1:11" ht="51">
      <c r="A606" s="8" t="s">
        <v>484</v>
      </c>
      <c r="B606" s="63" t="s">
        <v>35</v>
      </c>
      <c r="C606" s="63" t="s">
        <v>44</v>
      </c>
      <c r="D606" s="63" t="s">
        <v>23</v>
      </c>
      <c r="E606" s="81" t="s">
        <v>221</v>
      </c>
      <c r="F606" s="53"/>
      <c r="G606" s="61">
        <f>G607</f>
        <v>1700</v>
      </c>
      <c r="J606" s="48">
        <f>J607</f>
        <v>1656011.59</v>
      </c>
      <c r="K606" s="93">
        <f t="shared" si="9"/>
        <v>1656.01159</v>
      </c>
    </row>
    <row r="607" spans="1:11" ht="15.75">
      <c r="A607" s="8" t="s">
        <v>579</v>
      </c>
      <c r="B607" s="63" t="s">
        <v>35</v>
      </c>
      <c r="C607" s="63" t="s">
        <v>44</v>
      </c>
      <c r="D607" s="63" t="s">
        <v>23</v>
      </c>
      <c r="E607" s="81" t="s">
        <v>221</v>
      </c>
      <c r="F607" s="53">
        <v>612</v>
      </c>
      <c r="G607" s="61">
        <v>1700</v>
      </c>
      <c r="J607" s="48">
        <v>1656011.59</v>
      </c>
      <c r="K607" s="93">
        <f t="shared" si="9"/>
        <v>1656.01159</v>
      </c>
    </row>
    <row r="608" spans="1:11" ht="25.5">
      <c r="A608" s="8" t="s">
        <v>222</v>
      </c>
      <c r="B608" s="63" t="s">
        <v>35</v>
      </c>
      <c r="C608" s="63" t="s">
        <v>44</v>
      </c>
      <c r="D608" s="63" t="s">
        <v>23</v>
      </c>
      <c r="E608" s="80" t="s">
        <v>493</v>
      </c>
      <c r="F608" s="53"/>
      <c r="G608" s="61">
        <f>G609</f>
        <v>745</v>
      </c>
      <c r="J608" s="48">
        <f>J609</f>
        <v>745000</v>
      </c>
      <c r="K608" s="93">
        <f t="shared" si="9"/>
        <v>745</v>
      </c>
    </row>
    <row r="609" spans="1:11" ht="15.75">
      <c r="A609" s="8" t="s">
        <v>579</v>
      </c>
      <c r="B609" s="63" t="s">
        <v>35</v>
      </c>
      <c r="C609" s="63" t="s">
        <v>44</v>
      </c>
      <c r="D609" s="63" t="s">
        <v>23</v>
      </c>
      <c r="E609" s="80" t="s">
        <v>493</v>
      </c>
      <c r="F609" s="53">
        <v>612</v>
      </c>
      <c r="G609" s="61">
        <v>745</v>
      </c>
      <c r="J609" s="48">
        <v>745000</v>
      </c>
      <c r="K609" s="93">
        <f t="shared" si="9"/>
        <v>745</v>
      </c>
    </row>
    <row r="610" spans="1:11" ht="42" customHeight="1">
      <c r="A610" s="8" t="s">
        <v>223</v>
      </c>
      <c r="B610" s="63" t="s">
        <v>35</v>
      </c>
      <c r="C610" s="63" t="s">
        <v>44</v>
      </c>
      <c r="D610" s="63" t="s">
        <v>23</v>
      </c>
      <c r="E610" s="81" t="s">
        <v>224</v>
      </c>
      <c r="F610" s="53"/>
      <c r="G610" s="61">
        <f>G611</f>
        <v>81.20000000000005</v>
      </c>
      <c r="J610" s="48">
        <f>J611</f>
        <v>81200</v>
      </c>
      <c r="K610" s="93">
        <f t="shared" si="9"/>
        <v>81.2</v>
      </c>
    </row>
    <row r="611" spans="1:11" ht="15.75">
      <c r="A611" s="8" t="s">
        <v>579</v>
      </c>
      <c r="B611" s="63" t="s">
        <v>35</v>
      </c>
      <c r="C611" s="63" t="s">
        <v>44</v>
      </c>
      <c r="D611" s="63" t="s">
        <v>23</v>
      </c>
      <c r="E611" s="81" t="s">
        <v>224</v>
      </c>
      <c r="F611" s="53">
        <v>612</v>
      </c>
      <c r="G611" s="61">
        <f>745-663.8</f>
        <v>81.20000000000005</v>
      </c>
      <c r="J611" s="48">
        <v>81200</v>
      </c>
      <c r="K611" s="93">
        <f t="shared" si="9"/>
        <v>81.2</v>
      </c>
    </row>
    <row r="612" spans="1:11" ht="15.75">
      <c r="A612" s="8" t="s">
        <v>184</v>
      </c>
      <c r="B612" s="63" t="s">
        <v>35</v>
      </c>
      <c r="C612" s="63" t="s">
        <v>44</v>
      </c>
      <c r="D612" s="63" t="s">
        <v>23</v>
      </c>
      <c r="E612" s="81" t="s">
        <v>225</v>
      </c>
      <c r="F612" s="53"/>
      <c r="G612" s="61">
        <f>G613</f>
        <v>822.4</v>
      </c>
      <c r="J612" s="48">
        <f>J613</f>
        <v>1038935.41</v>
      </c>
      <c r="K612" s="93">
        <f t="shared" si="9"/>
        <v>1038.93541</v>
      </c>
    </row>
    <row r="613" spans="1:11" ht="15.75">
      <c r="A613" s="8" t="s">
        <v>579</v>
      </c>
      <c r="B613" s="63" t="s">
        <v>35</v>
      </c>
      <c r="C613" s="63" t="s">
        <v>44</v>
      </c>
      <c r="D613" s="63" t="s">
        <v>23</v>
      </c>
      <c r="E613" s="81" t="s">
        <v>225</v>
      </c>
      <c r="F613" s="53">
        <v>612</v>
      </c>
      <c r="G613" s="61">
        <f>504.5+400-281.2+199.1</f>
        <v>822.4</v>
      </c>
      <c r="J613" s="48">
        <v>1038935.41</v>
      </c>
      <c r="K613" s="93">
        <f t="shared" si="9"/>
        <v>1038.93541</v>
      </c>
    </row>
    <row r="614" spans="1:11" ht="25.5">
      <c r="A614" s="8" t="s">
        <v>220</v>
      </c>
      <c r="B614" s="63" t="s">
        <v>35</v>
      </c>
      <c r="C614" s="63" t="s">
        <v>44</v>
      </c>
      <c r="D614" s="63" t="s">
        <v>23</v>
      </c>
      <c r="E614" s="81" t="s">
        <v>215</v>
      </c>
      <c r="F614" s="53"/>
      <c r="G614" s="61">
        <f>G615+G617</f>
        <v>8056.299999999999</v>
      </c>
      <c r="J614" s="62">
        <f>J615+J617</f>
        <v>6748536.97</v>
      </c>
      <c r="K614" s="93">
        <f t="shared" si="9"/>
        <v>6748.53697</v>
      </c>
    </row>
    <row r="615" spans="1:11" ht="38.25">
      <c r="A615" s="8" t="s">
        <v>218</v>
      </c>
      <c r="B615" s="63" t="s">
        <v>35</v>
      </c>
      <c r="C615" s="63" t="s">
        <v>44</v>
      </c>
      <c r="D615" s="63" t="s">
        <v>23</v>
      </c>
      <c r="E615" s="81" t="s">
        <v>216</v>
      </c>
      <c r="F615" s="53"/>
      <c r="G615" s="61">
        <f>G616</f>
        <v>3218.6</v>
      </c>
      <c r="J615" s="48">
        <f>J616</f>
        <v>2807236.61</v>
      </c>
      <c r="K615" s="93">
        <f t="shared" si="9"/>
        <v>2807.23661</v>
      </c>
    </row>
    <row r="616" spans="1:11" ht="38.25">
      <c r="A616" s="8" t="s">
        <v>578</v>
      </c>
      <c r="B616" s="63" t="s">
        <v>35</v>
      </c>
      <c r="C616" s="63" t="s">
        <v>44</v>
      </c>
      <c r="D616" s="63" t="s">
        <v>23</v>
      </c>
      <c r="E616" s="81" t="s">
        <v>216</v>
      </c>
      <c r="F616" s="53">
        <v>611</v>
      </c>
      <c r="G616" s="61">
        <v>3218.6</v>
      </c>
      <c r="J616" s="48">
        <v>2807236.61</v>
      </c>
      <c r="K616" s="93">
        <f t="shared" si="9"/>
        <v>2807.23661</v>
      </c>
    </row>
    <row r="617" spans="1:11" ht="38.25">
      <c r="A617" s="8" t="s">
        <v>219</v>
      </c>
      <c r="B617" s="63" t="s">
        <v>35</v>
      </c>
      <c r="C617" s="63" t="s">
        <v>44</v>
      </c>
      <c r="D617" s="63" t="s">
        <v>23</v>
      </c>
      <c r="E617" s="81" t="s">
        <v>217</v>
      </c>
      <c r="F617" s="53"/>
      <c r="G617" s="61">
        <f>G618</f>
        <v>4837.7</v>
      </c>
      <c r="J617" s="62">
        <f>J618</f>
        <v>3941300.36</v>
      </c>
      <c r="K617" s="93">
        <f t="shared" si="9"/>
        <v>3941.3003599999997</v>
      </c>
    </row>
    <row r="618" spans="1:11" ht="38.25">
      <c r="A618" s="8" t="s">
        <v>578</v>
      </c>
      <c r="B618" s="63" t="s">
        <v>35</v>
      </c>
      <c r="C618" s="63" t="s">
        <v>44</v>
      </c>
      <c r="D618" s="63" t="s">
        <v>23</v>
      </c>
      <c r="E618" s="81" t="s">
        <v>217</v>
      </c>
      <c r="F618" s="53">
        <v>611</v>
      </c>
      <c r="G618" s="61">
        <f>4836.1+145.2-143.6</f>
        <v>4837.7</v>
      </c>
      <c r="J618" s="48">
        <v>3941300.36</v>
      </c>
      <c r="K618" s="93">
        <f t="shared" si="9"/>
        <v>3941.3003599999997</v>
      </c>
    </row>
    <row r="619" spans="1:11" ht="25.5">
      <c r="A619" s="8" t="s">
        <v>209</v>
      </c>
      <c r="B619" s="63" t="s">
        <v>35</v>
      </c>
      <c r="C619" s="63" t="s">
        <v>44</v>
      </c>
      <c r="D619" s="63" t="s">
        <v>23</v>
      </c>
      <c r="E619" s="81" t="s">
        <v>453</v>
      </c>
      <c r="F619" s="53"/>
      <c r="G619" s="61">
        <f>G620+G622</f>
        <v>1375.9</v>
      </c>
      <c r="J619" s="62">
        <f>J620+J622</f>
        <v>1496000</v>
      </c>
      <c r="K619" s="93">
        <f t="shared" si="9"/>
        <v>1496</v>
      </c>
    </row>
    <row r="620" spans="1:11" ht="25.5">
      <c r="A620" s="8" t="s">
        <v>210</v>
      </c>
      <c r="B620" s="63" t="s">
        <v>35</v>
      </c>
      <c r="C620" s="63" t="s">
        <v>44</v>
      </c>
      <c r="D620" s="63" t="s">
        <v>23</v>
      </c>
      <c r="E620" s="82" t="s">
        <v>455</v>
      </c>
      <c r="F620" s="53"/>
      <c r="G620" s="61">
        <f>G621</f>
        <v>260.4</v>
      </c>
      <c r="J620" s="48">
        <f>J621</f>
        <v>156200</v>
      </c>
      <c r="K620" s="93">
        <f t="shared" si="9"/>
        <v>156.2</v>
      </c>
    </row>
    <row r="621" spans="1:11" ht="15.75">
      <c r="A621" s="8" t="s">
        <v>157</v>
      </c>
      <c r="B621" s="63" t="s">
        <v>35</v>
      </c>
      <c r="C621" s="63" t="s">
        <v>44</v>
      </c>
      <c r="D621" s="63" t="s">
        <v>23</v>
      </c>
      <c r="E621" s="82" t="s">
        <v>455</v>
      </c>
      <c r="F621" s="53">
        <v>610</v>
      </c>
      <c r="G621" s="61">
        <v>260.4</v>
      </c>
      <c r="J621" s="48">
        <v>156200</v>
      </c>
      <c r="K621" s="93">
        <f t="shared" si="9"/>
        <v>156.2</v>
      </c>
    </row>
    <row r="622" spans="1:11" ht="25.5">
      <c r="A622" s="8" t="s">
        <v>208</v>
      </c>
      <c r="B622" s="63" t="s">
        <v>35</v>
      </c>
      <c r="C622" s="63" t="s">
        <v>44</v>
      </c>
      <c r="D622" s="63" t="s">
        <v>23</v>
      </c>
      <c r="E622" s="67" t="s">
        <v>454</v>
      </c>
      <c r="F622" s="53"/>
      <c r="G622" s="61">
        <f>G623</f>
        <v>1115.5</v>
      </c>
      <c r="J622" s="48">
        <f>J623</f>
        <v>1339800</v>
      </c>
      <c r="K622" s="93">
        <f t="shared" si="9"/>
        <v>1339.8</v>
      </c>
    </row>
    <row r="623" spans="1:11" ht="38.25">
      <c r="A623" s="8" t="s">
        <v>578</v>
      </c>
      <c r="B623" s="63" t="s">
        <v>35</v>
      </c>
      <c r="C623" s="63" t="s">
        <v>44</v>
      </c>
      <c r="D623" s="63" t="s">
        <v>23</v>
      </c>
      <c r="E623" s="67" t="s">
        <v>454</v>
      </c>
      <c r="F623" s="53">
        <v>611</v>
      </c>
      <c r="G623" s="61">
        <f>646.8+468.7</f>
        <v>1115.5</v>
      </c>
      <c r="J623" s="48">
        <v>1339800</v>
      </c>
      <c r="K623" s="93">
        <f t="shared" si="9"/>
        <v>1339.8</v>
      </c>
    </row>
    <row r="624" spans="1:11" ht="25.5">
      <c r="A624" s="8" t="s">
        <v>163</v>
      </c>
      <c r="B624" s="63" t="s">
        <v>35</v>
      </c>
      <c r="C624" s="63" t="s">
        <v>44</v>
      </c>
      <c r="D624" s="63" t="s">
        <v>23</v>
      </c>
      <c r="E624" s="63" t="s">
        <v>162</v>
      </c>
      <c r="F624" s="53"/>
      <c r="G624" s="61">
        <f>G625</f>
        <v>13865.300000000003</v>
      </c>
      <c r="J624" s="62">
        <f>J625</f>
        <v>13557832.250000002</v>
      </c>
      <c r="K624" s="93">
        <f t="shared" si="9"/>
        <v>13557.832250000001</v>
      </c>
    </row>
    <row r="625" spans="1:11" ht="25.5">
      <c r="A625" s="8" t="s">
        <v>165</v>
      </c>
      <c r="B625" s="63" t="s">
        <v>35</v>
      </c>
      <c r="C625" s="63" t="s">
        <v>44</v>
      </c>
      <c r="D625" s="63" t="s">
        <v>23</v>
      </c>
      <c r="E625" s="63" t="s">
        <v>164</v>
      </c>
      <c r="F625" s="53"/>
      <c r="G625" s="61">
        <f>G628+G626+G632+G634+G636+G638+G640+G642+G630+G644</f>
        <v>13865.300000000003</v>
      </c>
      <c r="J625" s="62">
        <f>J628+J626+J632+J634+J636+J638+J640+J642+J630+J644</f>
        <v>13557832.250000002</v>
      </c>
      <c r="K625" s="93">
        <f t="shared" si="9"/>
        <v>13557.832250000001</v>
      </c>
    </row>
    <row r="626" spans="1:11" ht="51">
      <c r="A626" s="8" t="s">
        <v>167</v>
      </c>
      <c r="B626" s="63" t="s">
        <v>35</v>
      </c>
      <c r="C626" s="63" t="s">
        <v>44</v>
      </c>
      <c r="D626" s="63" t="s">
        <v>23</v>
      </c>
      <c r="E626" s="67" t="s">
        <v>166</v>
      </c>
      <c r="F626" s="53"/>
      <c r="G626" s="61">
        <f>G627</f>
        <v>9746.7</v>
      </c>
      <c r="J626" s="48">
        <f>J627</f>
        <v>9311267.72</v>
      </c>
      <c r="K626" s="93">
        <f t="shared" si="9"/>
        <v>9311.26772</v>
      </c>
    </row>
    <row r="627" spans="1:11" ht="15.75">
      <c r="A627" s="8" t="s">
        <v>579</v>
      </c>
      <c r="B627" s="63" t="s">
        <v>35</v>
      </c>
      <c r="C627" s="63" t="s">
        <v>44</v>
      </c>
      <c r="D627" s="63" t="s">
        <v>23</v>
      </c>
      <c r="E627" s="67" t="s">
        <v>166</v>
      </c>
      <c r="F627" s="53">
        <v>612</v>
      </c>
      <c r="G627" s="61">
        <v>9746.7</v>
      </c>
      <c r="J627" s="48">
        <v>9311267.72</v>
      </c>
      <c r="K627" s="93">
        <f t="shared" si="9"/>
        <v>9311.26772</v>
      </c>
    </row>
    <row r="628" spans="1:11" ht="25.5">
      <c r="A628" s="8" t="s">
        <v>211</v>
      </c>
      <c r="B628" s="63" t="s">
        <v>35</v>
      </c>
      <c r="C628" s="63" t="s">
        <v>44</v>
      </c>
      <c r="D628" s="63" t="s">
        <v>23</v>
      </c>
      <c r="E628" s="82" t="s">
        <v>212</v>
      </c>
      <c r="F628" s="53"/>
      <c r="G628" s="61">
        <f>G629</f>
        <v>46.2</v>
      </c>
      <c r="J628" s="48">
        <f>J629</f>
        <v>46200</v>
      </c>
      <c r="K628" s="93">
        <f t="shared" si="9"/>
        <v>46.2</v>
      </c>
    </row>
    <row r="629" spans="1:11" ht="38.25">
      <c r="A629" s="8" t="s">
        <v>578</v>
      </c>
      <c r="B629" s="63" t="s">
        <v>35</v>
      </c>
      <c r="C629" s="63" t="s">
        <v>44</v>
      </c>
      <c r="D629" s="63" t="s">
        <v>23</v>
      </c>
      <c r="E629" s="82" t="s">
        <v>212</v>
      </c>
      <c r="F629" s="53">
        <v>611</v>
      </c>
      <c r="G629" s="61">
        <v>46.2</v>
      </c>
      <c r="J629" s="48">
        <v>46200</v>
      </c>
      <c r="K629" s="93">
        <f t="shared" si="9"/>
        <v>46.2</v>
      </c>
    </row>
    <row r="630" spans="1:11" ht="15.75">
      <c r="A630" s="18" t="s">
        <v>230</v>
      </c>
      <c r="B630" s="60" t="s">
        <v>35</v>
      </c>
      <c r="C630" s="60" t="s">
        <v>44</v>
      </c>
      <c r="D630" s="60" t="s">
        <v>23</v>
      </c>
      <c r="E630" s="63" t="s">
        <v>229</v>
      </c>
      <c r="F630" s="53"/>
      <c r="G630" s="61">
        <f>G631</f>
        <v>542.6</v>
      </c>
      <c r="J630" s="48">
        <f>J631</f>
        <v>52200</v>
      </c>
      <c r="K630" s="93">
        <f t="shared" si="9"/>
        <v>52.2</v>
      </c>
    </row>
    <row r="631" spans="1:11" ht="15.75">
      <c r="A631" s="8" t="s">
        <v>579</v>
      </c>
      <c r="B631" s="60" t="s">
        <v>35</v>
      </c>
      <c r="C631" s="60" t="s">
        <v>44</v>
      </c>
      <c r="D631" s="60" t="s">
        <v>23</v>
      </c>
      <c r="E631" s="63" t="s">
        <v>229</v>
      </c>
      <c r="F631" s="53">
        <v>612</v>
      </c>
      <c r="G631" s="61">
        <f>46.9+5.3+490.4</f>
        <v>542.6</v>
      </c>
      <c r="H631" s="40">
        <v>5.3</v>
      </c>
      <c r="J631" s="48">
        <v>52200</v>
      </c>
      <c r="K631" s="93">
        <f t="shared" si="9"/>
        <v>52.2</v>
      </c>
    </row>
    <row r="632" spans="1:11" ht="25.5">
      <c r="A632" s="8" t="s">
        <v>231</v>
      </c>
      <c r="B632" s="60" t="s">
        <v>35</v>
      </c>
      <c r="C632" s="60" t="s">
        <v>44</v>
      </c>
      <c r="D632" s="60" t="s">
        <v>23</v>
      </c>
      <c r="E632" s="63" t="s">
        <v>232</v>
      </c>
      <c r="F632" s="53"/>
      <c r="G632" s="61">
        <f>G633</f>
        <v>50</v>
      </c>
      <c r="J632" s="48">
        <v>29233</v>
      </c>
      <c r="K632" s="93">
        <f t="shared" si="9"/>
        <v>29.233</v>
      </c>
    </row>
    <row r="633" spans="1:11" ht="15.75">
      <c r="A633" s="8" t="s">
        <v>579</v>
      </c>
      <c r="B633" s="60" t="s">
        <v>35</v>
      </c>
      <c r="C633" s="60" t="s">
        <v>44</v>
      </c>
      <c r="D633" s="60" t="s">
        <v>23</v>
      </c>
      <c r="E633" s="63" t="s">
        <v>232</v>
      </c>
      <c r="F633" s="53">
        <v>612</v>
      </c>
      <c r="G633" s="61">
        <f>50-25+25</f>
        <v>50</v>
      </c>
      <c r="J633" s="48">
        <f>J632</f>
        <v>29233</v>
      </c>
      <c r="K633" s="93">
        <f t="shared" si="9"/>
        <v>29.233</v>
      </c>
    </row>
    <row r="634" spans="1:11" ht="51">
      <c r="A634" s="8" t="s">
        <v>233</v>
      </c>
      <c r="B634" s="60" t="s">
        <v>35</v>
      </c>
      <c r="C634" s="60" t="s">
        <v>44</v>
      </c>
      <c r="D634" s="60" t="s">
        <v>23</v>
      </c>
      <c r="E634" s="63" t="s">
        <v>234</v>
      </c>
      <c r="F634" s="53"/>
      <c r="G634" s="61">
        <f>G635</f>
        <v>415.6</v>
      </c>
      <c r="J634" s="48">
        <f>J635</f>
        <v>369553.9</v>
      </c>
      <c r="K634" s="93">
        <f t="shared" si="9"/>
        <v>369.5539</v>
      </c>
    </row>
    <row r="635" spans="1:11" ht="15.75">
      <c r="A635" s="8" t="s">
        <v>579</v>
      </c>
      <c r="B635" s="60" t="s">
        <v>35</v>
      </c>
      <c r="C635" s="60" t="s">
        <v>44</v>
      </c>
      <c r="D635" s="60" t="s">
        <v>23</v>
      </c>
      <c r="E635" s="63" t="s">
        <v>234</v>
      </c>
      <c r="F635" s="53">
        <v>612</v>
      </c>
      <c r="G635" s="61">
        <f>350-116-33+46.5+168.1</f>
        <v>415.6</v>
      </c>
      <c r="J635" s="48">
        <v>369553.9</v>
      </c>
      <c r="K635" s="93">
        <f t="shared" si="9"/>
        <v>369.5539</v>
      </c>
    </row>
    <row r="636" spans="1:11" ht="38.25">
      <c r="A636" s="8" t="s">
        <v>235</v>
      </c>
      <c r="B636" s="60" t="s">
        <v>35</v>
      </c>
      <c r="C636" s="60" t="s">
        <v>44</v>
      </c>
      <c r="D636" s="60" t="s">
        <v>23</v>
      </c>
      <c r="E636" s="63" t="s">
        <v>236</v>
      </c>
      <c r="F636" s="53"/>
      <c r="G636" s="61">
        <f>G637</f>
        <v>537.1</v>
      </c>
      <c r="J636" s="48">
        <f>J637</f>
        <v>486082.89</v>
      </c>
      <c r="K636" s="93">
        <f t="shared" si="9"/>
        <v>486.08289</v>
      </c>
    </row>
    <row r="637" spans="1:11" ht="15.75">
      <c r="A637" s="8" t="s">
        <v>579</v>
      </c>
      <c r="B637" s="60" t="s">
        <v>35</v>
      </c>
      <c r="C637" s="60" t="s">
        <v>44</v>
      </c>
      <c r="D637" s="60" t="s">
        <v>23</v>
      </c>
      <c r="E637" s="63" t="s">
        <v>236</v>
      </c>
      <c r="F637" s="53">
        <v>612</v>
      </c>
      <c r="G637" s="61">
        <f>376.8-135.3+295.6</f>
        <v>537.1</v>
      </c>
      <c r="J637" s="48">
        <v>486082.89</v>
      </c>
      <c r="K637" s="93">
        <f t="shared" si="9"/>
        <v>486.08289</v>
      </c>
    </row>
    <row r="638" spans="1:11" ht="15.75">
      <c r="A638" s="8" t="s">
        <v>237</v>
      </c>
      <c r="B638" s="60" t="s">
        <v>35</v>
      </c>
      <c r="C638" s="60" t="s">
        <v>44</v>
      </c>
      <c r="D638" s="60" t="s">
        <v>23</v>
      </c>
      <c r="E638" s="63" t="s">
        <v>238</v>
      </c>
      <c r="F638" s="53"/>
      <c r="G638" s="61">
        <f>G639</f>
        <v>618</v>
      </c>
      <c r="J638" s="48">
        <f>J639</f>
        <v>623664.74</v>
      </c>
      <c r="K638" s="93">
        <f t="shared" si="9"/>
        <v>623.6647399999999</v>
      </c>
    </row>
    <row r="639" spans="1:11" ht="15.75">
      <c r="A639" s="8" t="s">
        <v>579</v>
      </c>
      <c r="B639" s="60" t="s">
        <v>35</v>
      </c>
      <c r="C639" s="60" t="s">
        <v>44</v>
      </c>
      <c r="D639" s="60" t="s">
        <v>23</v>
      </c>
      <c r="E639" s="63" t="s">
        <v>238</v>
      </c>
      <c r="F639" s="53">
        <v>612</v>
      </c>
      <c r="G639" s="61">
        <f>904.8-286.8</f>
        <v>618</v>
      </c>
      <c r="J639" s="48">
        <v>623664.74</v>
      </c>
      <c r="K639" s="93">
        <f t="shared" si="9"/>
        <v>623.6647399999999</v>
      </c>
    </row>
    <row r="640" spans="1:11" ht="63.75">
      <c r="A640" s="8" t="s">
        <v>239</v>
      </c>
      <c r="B640" s="60" t="s">
        <v>35</v>
      </c>
      <c r="C640" s="60" t="s">
        <v>44</v>
      </c>
      <c r="D640" s="60" t="s">
        <v>23</v>
      </c>
      <c r="E640" s="63" t="s">
        <v>240</v>
      </c>
      <c r="F640" s="53"/>
      <c r="G640" s="61">
        <f>G641</f>
        <v>1189.6</v>
      </c>
      <c r="J640" s="48">
        <f>J641</f>
        <v>1188180</v>
      </c>
      <c r="K640" s="93">
        <f t="shared" si="9"/>
        <v>1188.18</v>
      </c>
    </row>
    <row r="641" spans="1:11" ht="15.75">
      <c r="A641" s="8" t="s">
        <v>579</v>
      </c>
      <c r="B641" s="60" t="s">
        <v>35</v>
      </c>
      <c r="C641" s="60" t="s">
        <v>44</v>
      </c>
      <c r="D641" s="60" t="s">
        <v>23</v>
      </c>
      <c r="E641" s="63" t="s">
        <v>240</v>
      </c>
      <c r="F641" s="53">
        <v>612</v>
      </c>
      <c r="G641" s="61">
        <v>1189.6</v>
      </c>
      <c r="J641" s="48">
        <v>1188180</v>
      </c>
      <c r="K641" s="93">
        <f t="shared" si="9"/>
        <v>1188.18</v>
      </c>
    </row>
    <row r="642" spans="1:11" ht="15.75">
      <c r="A642" s="8" t="s">
        <v>184</v>
      </c>
      <c r="B642" s="60" t="s">
        <v>35</v>
      </c>
      <c r="C642" s="60" t="s">
        <v>44</v>
      </c>
      <c r="D642" s="60" t="s">
        <v>23</v>
      </c>
      <c r="E642" s="63" t="s">
        <v>452</v>
      </c>
      <c r="F642" s="53"/>
      <c r="G642" s="61">
        <f>G643</f>
        <v>205.70000000000002</v>
      </c>
      <c r="J642" s="65">
        <f>J643</f>
        <v>681650</v>
      </c>
      <c r="K642" s="93">
        <f t="shared" si="9"/>
        <v>681.65</v>
      </c>
    </row>
    <row r="643" spans="1:11" ht="15.75">
      <c r="A643" s="8" t="s">
        <v>579</v>
      </c>
      <c r="B643" s="60" t="s">
        <v>35</v>
      </c>
      <c r="C643" s="60" t="s">
        <v>44</v>
      </c>
      <c r="D643" s="60" t="s">
        <v>23</v>
      </c>
      <c r="E643" s="63" t="s">
        <v>452</v>
      </c>
      <c r="F643" s="53">
        <v>612</v>
      </c>
      <c r="G643" s="61">
        <f>273.1-67.4</f>
        <v>205.70000000000002</v>
      </c>
      <c r="J643" s="65">
        <v>681650</v>
      </c>
      <c r="K643" s="93">
        <f t="shared" si="9"/>
        <v>681.65</v>
      </c>
    </row>
    <row r="644" spans="1:11" ht="25.5">
      <c r="A644" s="8" t="s">
        <v>549</v>
      </c>
      <c r="B644" s="60" t="s">
        <v>35</v>
      </c>
      <c r="C644" s="60" t="s">
        <v>44</v>
      </c>
      <c r="D644" s="60" t="s">
        <v>23</v>
      </c>
      <c r="E644" s="63" t="s">
        <v>550</v>
      </c>
      <c r="F644" s="53"/>
      <c r="G644" s="61">
        <f>G645</f>
        <v>513.8</v>
      </c>
      <c r="J644" s="65">
        <f>J645</f>
        <v>769800</v>
      </c>
      <c r="K644" s="93">
        <f t="shared" si="9"/>
        <v>769.8</v>
      </c>
    </row>
    <row r="645" spans="1:11" ht="15.75">
      <c r="A645" s="8" t="s">
        <v>579</v>
      </c>
      <c r="B645" s="60" t="s">
        <v>35</v>
      </c>
      <c r="C645" s="60" t="s">
        <v>44</v>
      </c>
      <c r="D645" s="60" t="s">
        <v>23</v>
      </c>
      <c r="E645" s="63" t="s">
        <v>550</v>
      </c>
      <c r="F645" s="53">
        <v>612</v>
      </c>
      <c r="G645" s="61">
        <v>513.8</v>
      </c>
      <c r="J645" s="65">
        <v>769800</v>
      </c>
      <c r="K645" s="93">
        <f t="shared" si="9"/>
        <v>769.8</v>
      </c>
    </row>
    <row r="646" spans="1:11" ht="25.5">
      <c r="A646" s="24" t="s">
        <v>52</v>
      </c>
      <c r="B646" s="63" t="s">
        <v>35</v>
      </c>
      <c r="C646" s="63" t="s">
        <v>44</v>
      </c>
      <c r="D646" s="63" t="s">
        <v>23</v>
      </c>
      <c r="E646" s="63" t="s">
        <v>172</v>
      </c>
      <c r="F646" s="56"/>
      <c r="G646" s="61">
        <f>G647</f>
        <v>4812.8</v>
      </c>
      <c r="J646" s="62">
        <f>J647</f>
        <v>4298785.15</v>
      </c>
      <c r="K646" s="93">
        <f t="shared" si="9"/>
        <v>4298.785150000001</v>
      </c>
    </row>
    <row r="647" spans="1:11" ht="25.5">
      <c r="A647" s="8" t="s">
        <v>170</v>
      </c>
      <c r="B647" s="63" t="s">
        <v>35</v>
      </c>
      <c r="C647" s="63" t="s">
        <v>44</v>
      </c>
      <c r="D647" s="63" t="s">
        <v>23</v>
      </c>
      <c r="E647" s="63" t="s">
        <v>173</v>
      </c>
      <c r="F647" s="56"/>
      <c r="G647" s="61">
        <f>G648+G653</f>
        <v>4812.8</v>
      </c>
      <c r="J647" s="62">
        <f>J648+J653</f>
        <v>4298785.15</v>
      </c>
      <c r="K647" s="93">
        <f t="shared" si="9"/>
        <v>4298.785150000001</v>
      </c>
    </row>
    <row r="648" spans="1:11" ht="25.5">
      <c r="A648" s="8" t="s">
        <v>175</v>
      </c>
      <c r="B648" s="63" t="s">
        <v>35</v>
      </c>
      <c r="C648" s="63" t="s">
        <v>44</v>
      </c>
      <c r="D648" s="63" t="s">
        <v>23</v>
      </c>
      <c r="E648" s="63" t="s">
        <v>174</v>
      </c>
      <c r="F648" s="56"/>
      <c r="G648" s="61">
        <f>G649+G651</f>
        <v>3590.3</v>
      </c>
      <c r="J648" s="62">
        <f>J649+J651</f>
        <v>3076285.15</v>
      </c>
      <c r="K648" s="93">
        <f t="shared" si="9"/>
        <v>3076.2851499999997</v>
      </c>
    </row>
    <row r="649" spans="1:11" ht="51">
      <c r="A649" s="8" t="s">
        <v>203</v>
      </c>
      <c r="B649" s="63" t="s">
        <v>35</v>
      </c>
      <c r="C649" s="63" t="s">
        <v>44</v>
      </c>
      <c r="D649" s="63" t="s">
        <v>23</v>
      </c>
      <c r="E649" s="67" t="s">
        <v>171</v>
      </c>
      <c r="F649" s="76"/>
      <c r="G649" s="61">
        <f>G650</f>
        <v>44.4</v>
      </c>
      <c r="J649" s="48">
        <f>J650</f>
        <v>32860</v>
      </c>
      <c r="K649" s="93">
        <f t="shared" si="9"/>
        <v>32.86</v>
      </c>
    </row>
    <row r="650" spans="1:11" ht="15.75">
      <c r="A650" s="8" t="s">
        <v>579</v>
      </c>
      <c r="B650" s="63" t="s">
        <v>35</v>
      </c>
      <c r="C650" s="63" t="s">
        <v>44</v>
      </c>
      <c r="D650" s="63" t="s">
        <v>23</v>
      </c>
      <c r="E650" s="67" t="s">
        <v>171</v>
      </c>
      <c r="F650" s="53">
        <v>612</v>
      </c>
      <c r="G650" s="61">
        <v>44.4</v>
      </c>
      <c r="J650" s="48">
        <v>32860</v>
      </c>
      <c r="K650" s="93">
        <f t="shared" si="9"/>
        <v>32.86</v>
      </c>
    </row>
    <row r="651" spans="1:11" ht="29.25" customHeight="1">
      <c r="A651" s="8" t="s">
        <v>199</v>
      </c>
      <c r="B651" s="63" t="s">
        <v>35</v>
      </c>
      <c r="C651" s="63" t="s">
        <v>44</v>
      </c>
      <c r="D651" s="63" t="s">
        <v>23</v>
      </c>
      <c r="E651" s="67" t="s">
        <v>200</v>
      </c>
      <c r="F651" s="76"/>
      <c r="G651" s="61">
        <f>G652</f>
        <v>3545.9</v>
      </c>
      <c r="J651" s="48">
        <f>J652</f>
        <v>3043425.15</v>
      </c>
      <c r="K651" s="93">
        <f t="shared" si="9"/>
        <v>3043.42515</v>
      </c>
    </row>
    <row r="652" spans="1:11" ht="40.5" customHeight="1">
      <c r="A652" s="8" t="s">
        <v>578</v>
      </c>
      <c r="B652" s="63" t="s">
        <v>35</v>
      </c>
      <c r="C652" s="63" t="s">
        <v>44</v>
      </c>
      <c r="D652" s="63" t="s">
        <v>23</v>
      </c>
      <c r="E652" s="67" t="s">
        <v>200</v>
      </c>
      <c r="F652" s="53">
        <v>611</v>
      </c>
      <c r="G652" s="61">
        <f>2535.8+1010.1</f>
        <v>3545.9</v>
      </c>
      <c r="J652" s="48">
        <v>3043425.15</v>
      </c>
      <c r="K652" s="93">
        <f t="shared" si="9"/>
        <v>3043.42515</v>
      </c>
    </row>
    <row r="653" spans="1:11" ht="25.5">
      <c r="A653" s="8" t="s">
        <v>207</v>
      </c>
      <c r="B653" s="63" t="s">
        <v>35</v>
      </c>
      <c r="C653" s="63" t="s">
        <v>44</v>
      </c>
      <c r="D653" s="63" t="s">
        <v>23</v>
      </c>
      <c r="E653" s="63" t="s">
        <v>206</v>
      </c>
      <c r="F653" s="53"/>
      <c r="G653" s="61">
        <f>G654</f>
        <v>1222.5</v>
      </c>
      <c r="J653" s="48">
        <f>J654</f>
        <v>1222500</v>
      </c>
      <c r="K653" s="93">
        <f t="shared" si="9"/>
        <v>1222.5</v>
      </c>
    </row>
    <row r="654" spans="1:11" ht="27.75" customHeight="1">
      <c r="A654" s="8" t="s">
        <v>204</v>
      </c>
      <c r="B654" s="63" t="s">
        <v>35</v>
      </c>
      <c r="C654" s="63" t="s">
        <v>44</v>
      </c>
      <c r="D654" s="63" t="s">
        <v>23</v>
      </c>
      <c r="E654" s="67" t="s">
        <v>205</v>
      </c>
      <c r="F654" s="76"/>
      <c r="G654" s="61">
        <f>G655</f>
        <v>1222.5</v>
      </c>
      <c r="J654" s="48">
        <f>J655</f>
        <v>1222500</v>
      </c>
      <c r="K654" s="93">
        <f t="shared" si="9"/>
        <v>1222.5</v>
      </c>
    </row>
    <row r="655" spans="1:11" ht="38.25">
      <c r="A655" s="8" t="s">
        <v>578</v>
      </c>
      <c r="B655" s="63" t="s">
        <v>35</v>
      </c>
      <c r="C655" s="63" t="s">
        <v>44</v>
      </c>
      <c r="D655" s="63" t="s">
        <v>23</v>
      </c>
      <c r="E655" s="67" t="s">
        <v>205</v>
      </c>
      <c r="F655" s="53">
        <v>611</v>
      </c>
      <c r="G655" s="61">
        <f>1164.5+58</f>
        <v>1222.5</v>
      </c>
      <c r="J655" s="48">
        <v>1222500</v>
      </c>
      <c r="K655" s="93">
        <f t="shared" si="9"/>
        <v>1222.5</v>
      </c>
    </row>
    <row r="656" spans="1:11" ht="15.75" hidden="1">
      <c r="A656" s="8"/>
      <c r="B656" s="63" t="s">
        <v>35</v>
      </c>
      <c r="C656" s="63" t="s">
        <v>44</v>
      </c>
      <c r="D656" s="63" t="s">
        <v>23</v>
      </c>
      <c r="E656" s="67" t="s">
        <v>354</v>
      </c>
      <c r="F656" s="53"/>
      <c r="G656" s="61"/>
      <c r="J656" s="48">
        <f>J657</f>
        <v>105161</v>
      </c>
      <c r="K656" s="93"/>
    </row>
    <row r="657" spans="1:11" ht="15.75" hidden="1">
      <c r="A657" s="8" t="s">
        <v>579</v>
      </c>
      <c r="B657" s="63" t="s">
        <v>35</v>
      </c>
      <c r="C657" s="63" t="s">
        <v>44</v>
      </c>
      <c r="D657" s="63" t="s">
        <v>23</v>
      </c>
      <c r="E657" s="67" t="s">
        <v>356</v>
      </c>
      <c r="F657" s="53">
        <v>612</v>
      </c>
      <c r="G657" s="61"/>
      <c r="J657" s="48">
        <f>105161</f>
        <v>105161</v>
      </c>
      <c r="K657" s="93"/>
    </row>
    <row r="658" spans="1:11" ht="25.5">
      <c r="A658" s="8" t="s">
        <v>57</v>
      </c>
      <c r="B658" s="53">
        <v>807</v>
      </c>
      <c r="C658" s="63" t="s">
        <v>44</v>
      </c>
      <c r="D658" s="63" t="s">
        <v>23</v>
      </c>
      <c r="E658" s="63" t="s">
        <v>241</v>
      </c>
      <c r="F658" s="53"/>
      <c r="G658" s="61">
        <f>G659+G663</f>
        <v>45</v>
      </c>
      <c r="J658" s="62">
        <f>J659+J663</f>
        <v>48000</v>
      </c>
      <c r="K658" s="93">
        <f t="shared" si="9"/>
        <v>48</v>
      </c>
    </row>
    <row r="659" spans="1:11" ht="15.75">
      <c r="A659" s="8" t="s">
        <v>248</v>
      </c>
      <c r="B659" s="53">
        <v>807</v>
      </c>
      <c r="C659" s="63" t="s">
        <v>44</v>
      </c>
      <c r="D659" s="63" t="s">
        <v>23</v>
      </c>
      <c r="E659" s="63" t="s">
        <v>247</v>
      </c>
      <c r="F659" s="53"/>
      <c r="G659" s="61">
        <f>G660</f>
        <v>9</v>
      </c>
      <c r="J659" s="62">
        <f>J660</f>
        <v>12000</v>
      </c>
      <c r="K659" s="93">
        <f t="shared" si="9"/>
        <v>12</v>
      </c>
    </row>
    <row r="660" spans="1:11" ht="15.75">
      <c r="A660" s="8" t="s">
        <v>243</v>
      </c>
      <c r="B660" s="53">
        <v>807</v>
      </c>
      <c r="C660" s="63" t="s">
        <v>44</v>
      </c>
      <c r="D660" s="63" t="s">
        <v>23</v>
      </c>
      <c r="E660" s="63" t="s">
        <v>245</v>
      </c>
      <c r="F660" s="53"/>
      <c r="G660" s="61">
        <f>G661</f>
        <v>9</v>
      </c>
      <c r="J660" s="62">
        <f>J661</f>
        <v>12000</v>
      </c>
      <c r="K660" s="93">
        <f t="shared" si="9"/>
        <v>12</v>
      </c>
    </row>
    <row r="661" spans="1:11" ht="15.75">
      <c r="A661" s="8" t="s">
        <v>184</v>
      </c>
      <c r="B661" s="53">
        <v>807</v>
      </c>
      <c r="C661" s="63" t="s">
        <v>44</v>
      </c>
      <c r="D661" s="63" t="s">
        <v>23</v>
      </c>
      <c r="E661" s="63" t="s">
        <v>246</v>
      </c>
      <c r="F661" s="53"/>
      <c r="G661" s="61">
        <f>G662</f>
        <v>9</v>
      </c>
      <c r="J661" s="62">
        <f>J662</f>
        <v>12000</v>
      </c>
      <c r="K661" s="93">
        <f t="shared" si="9"/>
        <v>12</v>
      </c>
    </row>
    <row r="662" spans="1:11" ht="15.75">
      <c r="A662" s="8" t="s">
        <v>579</v>
      </c>
      <c r="B662" s="53">
        <v>807</v>
      </c>
      <c r="C662" s="63" t="s">
        <v>44</v>
      </c>
      <c r="D662" s="63" t="s">
        <v>23</v>
      </c>
      <c r="E662" s="63" t="s">
        <v>246</v>
      </c>
      <c r="F662" s="53">
        <v>612</v>
      </c>
      <c r="G662" s="61">
        <v>9</v>
      </c>
      <c r="J662" s="48">
        <v>12000</v>
      </c>
      <c r="K662" s="93">
        <f t="shared" si="9"/>
        <v>12</v>
      </c>
    </row>
    <row r="663" spans="1:11" ht="15.75">
      <c r="A663" s="8" t="s">
        <v>260</v>
      </c>
      <c r="B663" s="53">
        <v>807</v>
      </c>
      <c r="C663" s="63" t="s">
        <v>44</v>
      </c>
      <c r="D663" s="63" t="s">
        <v>23</v>
      </c>
      <c r="E663" s="63" t="s">
        <v>257</v>
      </c>
      <c r="F663" s="53"/>
      <c r="G663" s="61">
        <f>G664</f>
        <v>36</v>
      </c>
      <c r="J663" s="62">
        <f>J664</f>
        <v>36000</v>
      </c>
      <c r="K663" s="93">
        <f t="shared" si="9"/>
        <v>36</v>
      </c>
    </row>
    <row r="664" spans="1:11" ht="38.25">
      <c r="A664" s="8" t="s">
        <v>258</v>
      </c>
      <c r="B664" s="53">
        <v>807</v>
      </c>
      <c r="C664" s="63" t="s">
        <v>44</v>
      </c>
      <c r="D664" s="63" t="s">
        <v>23</v>
      </c>
      <c r="E664" s="63" t="s">
        <v>273</v>
      </c>
      <c r="F664" s="53"/>
      <c r="G664" s="61">
        <f>G665</f>
        <v>36</v>
      </c>
      <c r="J664" s="62">
        <f>J665</f>
        <v>36000</v>
      </c>
      <c r="K664" s="93">
        <f t="shared" si="9"/>
        <v>36</v>
      </c>
    </row>
    <row r="665" spans="1:11" ht="29.25" customHeight="1">
      <c r="A665" s="8" t="s">
        <v>271</v>
      </c>
      <c r="B665" s="53">
        <v>807</v>
      </c>
      <c r="C665" s="63" t="s">
        <v>44</v>
      </c>
      <c r="D665" s="63" t="s">
        <v>23</v>
      </c>
      <c r="E665" s="63" t="s">
        <v>276</v>
      </c>
      <c r="F665" s="53"/>
      <c r="G665" s="61">
        <f>G666</f>
        <v>36</v>
      </c>
      <c r="J665" s="48">
        <f>J666</f>
        <v>36000</v>
      </c>
      <c r="K665" s="93">
        <f t="shared" si="9"/>
        <v>36</v>
      </c>
    </row>
    <row r="666" spans="1:11" ht="15.75">
      <c r="A666" s="8" t="s">
        <v>579</v>
      </c>
      <c r="B666" s="53">
        <v>807</v>
      </c>
      <c r="C666" s="63" t="s">
        <v>44</v>
      </c>
      <c r="D666" s="63" t="s">
        <v>23</v>
      </c>
      <c r="E666" s="63" t="s">
        <v>276</v>
      </c>
      <c r="F666" s="53">
        <v>612</v>
      </c>
      <c r="G666" s="61">
        <f>12.5+3.5+20</f>
        <v>36</v>
      </c>
      <c r="J666" s="48">
        <v>36000</v>
      </c>
      <c r="K666" s="93">
        <f aca="true" t="shared" si="10" ref="K666:K739">J666/1000</f>
        <v>36</v>
      </c>
    </row>
    <row r="667" spans="1:11" ht="27.75" customHeight="1">
      <c r="A667" s="7" t="s">
        <v>62</v>
      </c>
      <c r="B667" s="53">
        <v>807</v>
      </c>
      <c r="C667" s="63" t="s">
        <v>44</v>
      </c>
      <c r="D667" s="63" t="s">
        <v>23</v>
      </c>
      <c r="E667" s="63" t="s">
        <v>358</v>
      </c>
      <c r="F667" s="53"/>
      <c r="G667" s="61">
        <f>G668</f>
        <v>488.95</v>
      </c>
      <c r="J667" s="62">
        <f>J668</f>
        <v>584911</v>
      </c>
      <c r="K667" s="93">
        <f t="shared" si="10"/>
        <v>584.911</v>
      </c>
    </row>
    <row r="668" spans="1:11" ht="25.5">
      <c r="A668" s="7" t="s">
        <v>63</v>
      </c>
      <c r="B668" s="53">
        <v>807</v>
      </c>
      <c r="C668" s="63" t="s">
        <v>44</v>
      </c>
      <c r="D668" s="63" t="s">
        <v>23</v>
      </c>
      <c r="E668" s="63" t="s">
        <v>364</v>
      </c>
      <c r="F668" s="53"/>
      <c r="G668" s="61">
        <f>G669</f>
        <v>488.95</v>
      </c>
      <c r="J668" s="62">
        <f>J669</f>
        <v>584911</v>
      </c>
      <c r="K668" s="93">
        <f t="shared" si="10"/>
        <v>584.911</v>
      </c>
    </row>
    <row r="669" spans="1:11" ht="39.75" customHeight="1">
      <c r="A669" s="7" t="s">
        <v>365</v>
      </c>
      <c r="B669" s="53">
        <v>807</v>
      </c>
      <c r="C669" s="63" t="s">
        <v>44</v>
      </c>
      <c r="D669" s="63" t="s">
        <v>23</v>
      </c>
      <c r="E669" s="63" t="s">
        <v>366</v>
      </c>
      <c r="F669" s="53"/>
      <c r="G669" s="61">
        <f>G670</f>
        <v>488.95</v>
      </c>
      <c r="J669" s="62">
        <f>J670</f>
        <v>584911</v>
      </c>
      <c r="K669" s="93">
        <f t="shared" si="10"/>
        <v>584.911</v>
      </c>
    </row>
    <row r="670" spans="1:11" ht="25.5">
      <c r="A670" s="7" t="s">
        <v>367</v>
      </c>
      <c r="B670" s="53">
        <v>807</v>
      </c>
      <c r="C670" s="63" t="s">
        <v>44</v>
      </c>
      <c r="D670" s="63" t="s">
        <v>23</v>
      </c>
      <c r="E670" s="63" t="s">
        <v>363</v>
      </c>
      <c r="F670" s="53"/>
      <c r="G670" s="61">
        <f>G671</f>
        <v>488.95</v>
      </c>
      <c r="J670" s="48">
        <f>J671</f>
        <v>584911</v>
      </c>
      <c r="K670" s="93">
        <f t="shared" si="10"/>
        <v>584.911</v>
      </c>
    </row>
    <row r="671" spans="1:11" ht="15.75">
      <c r="A671" s="8" t="s">
        <v>579</v>
      </c>
      <c r="B671" s="53">
        <v>807</v>
      </c>
      <c r="C671" s="63" t="s">
        <v>44</v>
      </c>
      <c r="D671" s="63" t="s">
        <v>23</v>
      </c>
      <c r="E671" s="63" t="s">
        <v>363</v>
      </c>
      <c r="F671" s="53">
        <v>612</v>
      </c>
      <c r="G671" s="61">
        <f>289+199.95</f>
        <v>488.95</v>
      </c>
      <c r="J671" s="48">
        <v>584911</v>
      </c>
      <c r="K671" s="93">
        <f t="shared" si="10"/>
        <v>584.911</v>
      </c>
    </row>
    <row r="672" spans="1:11" ht="51" customHeight="1">
      <c r="A672" s="7" t="s">
        <v>129</v>
      </c>
      <c r="B672" s="53">
        <v>807</v>
      </c>
      <c r="C672" s="63" t="s">
        <v>44</v>
      </c>
      <c r="D672" s="63" t="s">
        <v>23</v>
      </c>
      <c r="E672" s="63" t="s">
        <v>287</v>
      </c>
      <c r="F672" s="53"/>
      <c r="G672" s="61">
        <f>G685+G673+G677+G681</f>
        <v>447.4</v>
      </c>
      <c r="J672" s="62">
        <f>J685+J673+J677+J681</f>
        <v>343975.76</v>
      </c>
      <c r="K672" s="93">
        <f t="shared" si="10"/>
        <v>343.97576000000004</v>
      </c>
    </row>
    <row r="673" spans="1:11" ht="38.25">
      <c r="A673" s="7" t="s">
        <v>118</v>
      </c>
      <c r="B673" s="59">
        <v>807</v>
      </c>
      <c r="C673" s="60" t="s">
        <v>44</v>
      </c>
      <c r="D673" s="60" t="s">
        <v>23</v>
      </c>
      <c r="E673" s="63" t="s">
        <v>288</v>
      </c>
      <c r="F673" s="53"/>
      <c r="G673" s="61">
        <f>G674</f>
        <v>165.6</v>
      </c>
      <c r="J673" s="62">
        <f>J674</f>
        <v>147249.76</v>
      </c>
      <c r="K673" s="93">
        <f t="shared" si="10"/>
        <v>147.24976</v>
      </c>
    </row>
    <row r="674" spans="1:11" ht="25.5">
      <c r="A674" s="8" t="s">
        <v>291</v>
      </c>
      <c r="B674" s="59">
        <v>807</v>
      </c>
      <c r="C674" s="60" t="s">
        <v>44</v>
      </c>
      <c r="D674" s="60" t="s">
        <v>23</v>
      </c>
      <c r="E674" s="63" t="s">
        <v>289</v>
      </c>
      <c r="F674" s="53"/>
      <c r="G674" s="61">
        <f>G675</f>
        <v>165.6</v>
      </c>
      <c r="J674" s="62">
        <f>J675</f>
        <v>147249.76</v>
      </c>
      <c r="K674" s="93">
        <f t="shared" si="10"/>
        <v>147.24976</v>
      </c>
    </row>
    <row r="675" spans="1:11" ht="25.5">
      <c r="A675" s="8" t="s">
        <v>470</v>
      </c>
      <c r="B675" s="59">
        <v>807</v>
      </c>
      <c r="C675" s="60" t="s">
        <v>44</v>
      </c>
      <c r="D675" s="60" t="s">
        <v>23</v>
      </c>
      <c r="E675" s="63" t="s">
        <v>390</v>
      </c>
      <c r="F675" s="53"/>
      <c r="G675" s="61">
        <f>G676</f>
        <v>165.6</v>
      </c>
      <c r="J675" s="48">
        <f>J676</f>
        <v>147249.76</v>
      </c>
      <c r="K675" s="93">
        <f t="shared" si="10"/>
        <v>147.24976</v>
      </c>
    </row>
    <row r="676" spans="1:11" ht="15.75">
      <c r="A676" s="8" t="s">
        <v>579</v>
      </c>
      <c r="B676" s="59">
        <v>807</v>
      </c>
      <c r="C676" s="60" t="s">
        <v>44</v>
      </c>
      <c r="D676" s="60" t="s">
        <v>23</v>
      </c>
      <c r="E676" s="63" t="s">
        <v>390</v>
      </c>
      <c r="F676" s="53">
        <v>612</v>
      </c>
      <c r="G676" s="61">
        <f>197-31.4</f>
        <v>165.6</v>
      </c>
      <c r="J676" s="48">
        <v>147249.76</v>
      </c>
      <c r="K676" s="93">
        <f t="shared" si="10"/>
        <v>147.24976</v>
      </c>
    </row>
    <row r="677" spans="1:11" ht="25.5">
      <c r="A677" s="7" t="s">
        <v>73</v>
      </c>
      <c r="B677" s="59">
        <v>807</v>
      </c>
      <c r="C677" s="60" t="s">
        <v>44</v>
      </c>
      <c r="D677" s="60" t="s">
        <v>23</v>
      </c>
      <c r="E677" s="63" t="s">
        <v>391</v>
      </c>
      <c r="F677" s="53"/>
      <c r="G677" s="61">
        <f>G678</f>
        <v>80</v>
      </c>
      <c r="J677" s="62">
        <f>J678</f>
        <v>80000</v>
      </c>
      <c r="K677" s="93">
        <f t="shared" si="10"/>
        <v>80</v>
      </c>
    </row>
    <row r="678" spans="1:11" ht="25.5">
      <c r="A678" s="7" t="s">
        <v>394</v>
      </c>
      <c r="B678" s="59">
        <v>807</v>
      </c>
      <c r="C678" s="60" t="s">
        <v>44</v>
      </c>
      <c r="D678" s="60" t="s">
        <v>23</v>
      </c>
      <c r="E678" s="63" t="s">
        <v>392</v>
      </c>
      <c r="F678" s="53"/>
      <c r="G678" s="61">
        <f>G679</f>
        <v>80</v>
      </c>
      <c r="J678" s="62">
        <f>J679</f>
        <v>80000</v>
      </c>
      <c r="K678" s="93">
        <f t="shared" si="10"/>
        <v>80</v>
      </c>
    </row>
    <row r="679" spans="1:11" ht="38.25">
      <c r="A679" s="7" t="s">
        <v>395</v>
      </c>
      <c r="B679" s="59">
        <v>807</v>
      </c>
      <c r="C679" s="60" t="s">
        <v>44</v>
      </c>
      <c r="D679" s="60" t="s">
        <v>23</v>
      </c>
      <c r="E679" s="63" t="s">
        <v>393</v>
      </c>
      <c r="F679" s="53"/>
      <c r="G679" s="61">
        <f>G680</f>
        <v>80</v>
      </c>
      <c r="J679" s="62">
        <f>J680</f>
        <v>80000</v>
      </c>
      <c r="K679" s="93">
        <f t="shared" si="10"/>
        <v>80</v>
      </c>
    </row>
    <row r="680" spans="1:11" ht="15.75">
      <c r="A680" s="8" t="s">
        <v>579</v>
      </c>
      <c r="B680" s="59">
        <v>807</v>
      </c>
      <c r="C680" s="60" t="s">
        <v>44</v>
      </c>
      <c r="D680" s="60" t="s">
        <v>23</v>
      </c>
      <c r="E680" s="63" t="s">
        <v>393</v>
      </c>
      <c r="F680" s="53">
        <v>612</v>
      </c>
      <c r="G680" s="61">
        <v>80</v>
      </c>
      <c r="J680" s="48">
        <v>80000</v>
      </c>
      <c r="K680" s="93">
        <f t="shared" si="10"/>
        <v>80</v>
      </c>
    </row>
    <row r="681" spans="1:11" ht="38.25" hidden="1">
      <c r="A681" s="7" t="s">
        <v>119</v>
      </c>
      <c r="B681" s="59">
        <v>807</v>
      </c>
      <c r="C681" s="60" t="s">
        <v>44</v>
      </c>
      <c r="D681" s="60" t="s">
        <v>23</v>
      </c>
      <c r="E681" s="63" t="s">
        <v>396</v>
      </c>
      <c r="F681" s="53"/>
      <c r="G681" s="61">
        <f>G682</f>
        <v>0</v>
      </c>
      <c r="J681" s="62">
        <f>J682</f>
        <v>0</v>
      </c>
      <c r="K681" s="93">
        <f t="shared" si="10"/>
        <v>0</v>
      </c>
    </row>
    <row r="682" spans="1:11" ht="51" hidden="1">
      <c r="A682" s="8" t="s">
        <v>471</v>
      </c>
      <c r="B682" s="59">
        <v>807</v>
      </c>
      <c r="C682" s="60" t="s">
        <v>44</v>
      </c>
      <c r="D682" s="60" t="s">
        <v>23</v>
      </c>
      <c r="E682" s="63" t="s">
        <v>397</v>
      </c>
      <c r="F682" s="53"/>
      <c r="G682" s="61">
        <f>G683</f>
        <v>0</v>
      </c>
      <c r="J682" s="62">
        <f>J683</f>
        <v>0</v>
      </c>
      <c r="K682" s="93">
        <f t="shared" si="10"/>
        <v>0</v>
      </c>
    </row>
    <row r="683" spans="1:11" ht="38.25" hidden="1">
      <c r="A683" s="8" t="s">
        <v>399</v>
      </c>
      <c r="B683" s="59">
        <v>807</v>
      </c>
      <c r="C683" s="60" t="s">
        <v>44</v>
      </c>
      <c r="D683" s="60" t="s">
        <v>23</v>
      </c>
      <c r="E683" s="63" t="s">
        <v>398</v>
      </c>
      <c r="F683" s="53"/>
      <c r="G683" s="61">
        <f>G684</f>
        <v>0</v>
      </c>
      <c r="J683" s="62">
        <f>J684</f>
        <v>0</v>
      </c>
      <c r="K683" s="93">
        <f t="shared" si="10"/>
        <v>0</v>
      </c>
    </row>
    <row r="684" spans="1:11" ht="15.75" hidden="1">
      <c r="A684" s="7" t="s">
        <v>16</v>
      </c>
      <c r="B684" s="59">
        <v>807</v>
      </c>
      <c r="C684" s="60" t="s">
        <v>44</v>
      </c>
      <c r="D684" s="60" t="s">
        <v>23</v>
      </c>
      <c r="E684" s="63" t="s">
        <v>398</v>
      </c>
      <c r="F684" s="53">
        <v>240</v>
      </c>
      <c r="G684" s="61">
        <v>0</v>
      </c>
      <c r="J684" s="62">
        <v>0</v>
      </c>
      <c r="K684" s="93">
        <f t="shared" si="10"/>
        <v>0</v>
      </c>
    </row>
    <row r="685" spans="1:11" ht="25.5">
      <c r="A685" s="7" t="s">
        <v>74</v>
      </c>
      <c r="B685" s="59">
        <v>807</v>
      </c>
      <c r="C685" s="60" t="s">
        <v>44</v>
      </c>
      <c r="D685" s="60" t="s">
        <v>23</v>
      </c>
      <c r="E685" s="63" t="s">
        <v>400</v>
      </c>
      <c r="F685" s="53"/>
      <c r="G685" s="61">
        <f>G686</f>
        <v>201.8</v>
      </c>
      <c r="J685" s="62">
        <f>J686</f>
        <v>116726</v>
      </c>
      <c r="K685" s="93">
        <f t="shared" si="10"/>
        <v>116.726</v>
      </c>
    </row>
    <row r="686" spans="1:11" ht="51.75" customHeight="1">
      <c r="A686" s="8" t="s">
        <v>403</v>
      </c>
      <c r="B686" s="59">
        <v>807</v>
      </c>
      <c r="C686" s="60" t="s">
        <v>44</v>
      </c>
      <c r="D686" s="60" t="s">
        <v>23</v>
      </c>
      <c r="E686" s="63" t="s">
        <v>401</v>
      </c>
      <c r="F686" s="53"/>
      <c r="G686" s="61">
        <f>G687</f>
        <v>201.8</v>
      </c>
      <c r="J686" s="62">
        <f>J687</f>
        <v>116726</v>
      </c>
      <c r="K686" s="93">
        <f t="shared" si="10"/>
        <v>116.726</v>
      </c>
    </row>
    <row r="687" spans="1:11" ht="55.5" customHeight="1">
      <c r="A687" s="8" t="s">
        <v>404</v>
      </c>
      <c r="B687" s="59">
        <v>807</v>
      </c>
      <c r="C687" s="60" t="s">
        <v>44</v>
      </c>
      <c r="D687" s="60" t="s">
        <v>23</v>
      </c>
      <c r="E687" s="63" t="s">
        <v>402</v>
      </c>
      <c r="F687" s="53"/>
      <c r="G687" s="61">
        <f>G688</f>
        <v>201.8</v>
      </c>
      <c r="J687" s="62">
        <f>J688</f>
        <v>116726</v>
      </c>
      <c r="K687" s="93">
        <f t="shared" si="10"/>
        <v>116.726</v>
      </c>
    </row>
    <row r="688" spans="1:11" ht="15.75">
      <c r="A688" s="8" t="s">
        <v>579</v>
      </c>
      <c r="B688" s="59">
        <v>807</v>
      </c>
      <c r="C688" s="60" t="s">
        <v>44</v>
      </c>
      <c r="D688" s="60" t="s">
        <v>23</v>
      </c>
      <c r="E688" s="63" t="s">
        <v>402</v>
      </c>
      <c r="F688" s="53">
        <v>612</v>
      </c>
      <c r="G688" s="61">
        <f>85+15.4+101.4</f>
        <v>201.8</v>
      </c>
      <c r="J688" s="48">
        <v>116726</v>
      </c>
      <c r="K688" s="93">
        <f t="shared" si="10"/>
        <v>116.726</v>
      </c>
    </row>
    <row r="689" spans="1:11" ht="25.5" hidden="1">
      <c r="A689" s="12" t="s">
        <v>121</v>
      </c>
      <c r="B689" s="63" t="s">
        <v>35</v>
      </c>
      <c r="C689" s="63" t="s">
        <v>44</v>
      </c>
      <c r="D689" s="63" t="s">
        <v>23</v>
      </c>
      <c r="E689" s="63" t="s">
        <v>296</v>
      </c>
      <c r="F689" s="53"/>
      <c r="G689" s="61">
        <v>0</v>
      </c>
      <c r="J689" s="48"/>
      <c r="K689" s="93">
        <f t="shared" si="10"/>
        <v>0</v>
      </c>
    </row>
    <row r="690" spans="1:11" ht="25.5" hidden="1">
      <c r="A690" s="8" t="s">
        <v>130</v>
      </c>
      <c r="B690" s="63" t="s">
        <v>35</v>
      </c>
      <c r="C690" s="63" t="s">
        <v>44</v>
      </c>
      <c r="D690" s="63" t="s">
        <v>23</v>
      </c>
      <c r="E690" s="63" t="s">
        <v>439</v>
      </c>
      <c r="F690" s="53"/>
      <c r="G690" s="61">
        <f>G691</f>
        <v>0</v>
      </c>
      <c r="J690" s="48"/>
      <c r="K690" s="93">
        <f t="shared" si="10"/>
        <v>0</v>
      </c>
    </row>
    <row r="691" spans="1:11" ht="25.5" hidden="1">
      <c r="A691" s="8" t="s">
        <v>485</v>
      </c>
      <c r="B691" s="63" t="s">
        <v>35</v>
      </c>
      <c r="C691" s="63" t="s">
        <v>44</v>
      </c>
      <c r="D691" s="63" t="s">
        <v>23</v>
      </c>
      <c r="E691" s="63" t="s">
        <v>440</v>
      </c>
      <c r="F691" s="53"/>
      <c r="G691" s="61">
        <f>G692</f>
        <v>0</v>
      </c>
      <c r="J691" s="48"/>
      <c r="K691" s="93">
        <f t="shared" si="10"/>
        <v>0</v>
      </c>
    </row>
    <row r="692" spans="1:11" ht="15.75" hidden="1">
      <c r="A692" s="8" t="s">
        <v>442</v>
      </c>
      <c r="B692" s="63" t="s">
        <v>35</v>
      </c>
      <c r="C692" s="63" t="s">
        <v>44</v>
      </c>
      <c r="D692" s="63" t="s">
        <v>23</v>
      </c>
      <c r="E692" s="63" t="s">
        <v>441</v>
      </c>
      <c r="F692" s="53"/>
      <c r="G692" s="61">
        <f>G693</f>
        <v>0</v>
      </c>
      <c r="J692" s="48"/>
      <c r="K692" s="93">
        <f t="shared" si="10"/>
        <v>0</v>
      </c>
    </row>
    <row r="693" spans="1:11" ht="15.75" hidden="1">
      <c r="A693" s="8" t="s">
        <v>157</v>
      </c>
      <c r="B693" s="63" t="s">
        <v>35</v>
      </c>
      <c r="C693" s="63" t="s">
        <v>44</v>
      </c>
      <c r="D693" s="63" t="s">
        <v>23</v>
      </c>
      <c r="E693" s="63" t="s">
        <v>441</v>
      </c>
      <c r="F693" s="53">
        <v>610</v>
      </c>
      <c r="G693" s="61">
        <v>0</v>
      </c>
      <c r="J693" s="48"/>
      <c r="K693" s="93">
        <f t="shared" si="10"/>
        <v>0</v>
      </c>
    </row>
    <row r="694" spans="1:12" ht="15.75">
      <c r="A694" s="17" t="s">
        <v>47</v>
      </c>
      <c r="B694" s="55" t="s">
        <v>35</v>
      </c>
      <c r="C694" s="55" t="s">
        <v>44</v>
      </c>
      <c r="D694" s="55" t="s">
        <v>48</v>
      </c>
      <c r="E694" s="79"/>
      <c r="F694" s="78"/>
      <c r="G694" s="57">
        <f>G695+G730+G725</f>
        <v>4473.04</v>
      </c>
      <c r="J694" s="58">
        <f>J695+J730+J725</f>
        <v>4447462.65</v>
      </c>
      <c r="K694" s="93">
        <f t="shared" si="10"/>
        <v>4447.46265</v>
      </c>
      <c r="L694" s="29"/>
    </row>
    <row r="695" spans="1:11" ht="28.5" customHeight="1">
      <c r="A695" s="8" t="s">
        <v>131</v>
      </c>
      <c r="B695" s="60" t="s">
        <v>35</v>
      </c>
      <c r="C695" s="60" t="s">
        <v>44</v>
      </c>
      <c r="D695" s="60" t="s">
        <v>48</v>
      </c>
      <c r="E695" s="63" t="s">
        <v>152</v>
      </c>
      <c r="F695" s="53"/>
      <c r="G695" s="61">
        <f>G696+G710+G704</f>
        <v>4215.04</v>
      </c>
      <c r="J695" s="62">
        <f>J696+J710+J704</f>
        <v>4189462.65</v>
      </c>
      <c r="K695" s="93">
        <f t="shared" si="10"/>
        <v>4189.4626499999995</v>
      </c>
    </row>
    <row r="696" spans="1:11" ht="15.75">
      <c r="A696" s="8" t="s">
        <v>151</v>
      </c>
      <c r="B696" s="53">
        <v>807</v>
      </c>
      <c r="C696" s="63" t="s">
        <v>44</v>
      </c>
      <c r="D696" s="63" t="s">
        <v>48</v>
      </c>
      <c r="E696" s="63" t="s">
        <v>153</v>
      </c>
      <c r="F696" s="53"/>
      <c r="G696" s="61">
        <f>G697</f>
        <v>133.2</v>
      </c>
      <c r="J696" s="62">
        <f>J697</f>
        <v>108160</v>
      </c>
      <c r="K696" s="93">
        <f t="shared" si="10"/>
        <v>108.16</v>
      </c>
    </row>
    <row r="697" spans="1:11" ht="25.5">
      <c r="A697" s="8" t="s">
        <v>179</v>
      </c>
      <c r="B697" s="53">
        <v>807</v>
      </c>
      <c r="C697" s="63" t="s">
        <v>44</v>
      </c>
      <c r="D697" s="63" t="s">
        <v>48</v>
      </c>
      <c r="E697" s="63" t="s">
        <v>178</v>
      </c>
      <c r="F697" s="53"/>
      <c r="G697" s="61">
        <f>G698+G702</f>
        <v>133.2</v>
      </c>
      <c r="J697" s="62">
        <f>J698+J702</f>
        <v>108160</v>
      </c>
      <c r="K697" s="93">
        <f t="shared" si="10"/>
        <v>108.16</v>
      </c>
    </row>
    <row r="698" spans="1:11" ht="65.25" customHeight="1">
      <c r="A698" s="8" t="s">
        <v>180</v>
      </c>
      <c r="B698" s="53">
        <v>807</v>
      </c>
      <c r="C698" s="63" t="s">
        <v>44</v>
      </c>
      <c r="D698" s="63" t="s">
        <v>48</v>
      </c>
      <c r="E698" s="63" t="s">
        <v>181</v>
      </c>
      <c r="F698" s="53"/>
      <c r="G698" s="61">
        <f>G699</f>
        <v>21.6</v>
      </c>
      <c r="J698" s="62">
        <f>J699</f>
        <v>21560</v>
      </c>
      <c r="K698" s="93">
        <f t="shared" si="10"/>
        <v>21.56</v>
      </c>
    </row>
    <row r="699" spans="1:11" ht="15.75">
      <c r="A699" s="7" t="s">
        <v>16</v>
      </c>
      <c r="B699" s="53">
        <v>807</v>
      </c>
      <c r="C699" s="63" t="s">
        <v>44</v>
      </c>
      <c r="D699" s="63" t="s">
        <v>48</v>
      </c>
      <c r="E699" s="63" t="s">
        <v>181</v>
      </c>
      <c r="F699" s="53">
        <v>240</v>
      </c>
      <c r="G699" s="61">
        <v>21.6</v>
      </c>
      <c r="J699" s="48">
        <f>J700+J701</f>
        <v>21560</v>
      </c>
      <c r="K699" s="93">
        <f t="shared" si="10"/>
        <v>21.56</v>
      </c>
    </row>
    <row r="700" spans="1:11" ht="25.5">
      <c r="A700" s="7" t="s">
        <v>17</v>
      </c>
      <c r="B700" s="53">
        <v>807</v>
      </c>
      <c r="C700" s="63" t="s">
        <v>44</v>
      </c>
      <c r="D700" s="63" t="s">
        <v>48</v>
      </c>
      <c r="E700" s="63" t="s">
        <v>181</v>
      </c>
      <c r="F700" s="53">
        <v>242</v>
      </c>
      <c r="G700" s="61"/>
      <c r="J700" s="48">
        <v>19000</v>
      </c>
      <c r="K700" s="93">
        <v>19</v>
      </c>
    </row>
    <row r="701" spans="1:11" ht="25.5">
      <c r="A701" s="7" t="s">
        <v>18</v>
      </c>
      <c r="B701" s="53">
        <v>807</v>
      </c>
      <c r="C701" s="63" t="s">
        <v>44</v>
      </c>
      <c r="D701" s="63" t="s">
        <v>48</v>
      </c>
      <c r="E701" s="63" t="s">
        <v>181</v>
      </c>
      <c r="F701" s="53">
        <v>244</v>
      </c>
      <c r="G701" s="61"/>
      <c r="J701" s="48">
        <v>2560</v>
      </c>
      <c r="K701" s="93">
        <v>2.6</v>
      </c>
    </row>
    <row r="702" spans="1:11" ht="15.75">
      <c r="A702" s="8" t="s">
        <v>184</v>
      </c>
      <c r="B702" s="53">
        <v>807</v>
      </c>
      <c r="C702" s="63" t="s">
        <v>44</v>
      </c>
      <c r="D702" s="63" t="s">
        <v>48</v>
      </c>
      <c r="E702" s="63" t="s">
        <v>185</v>
      </c>
      <c r="F702" s="53"/>
      <c r="G702" s="61">
        <f>G703</f>
        <v>111.6</v>
      </c>
      <c r="J702" s="48">
        <f>J703</f>
        <v>86600</v>
      </c>
      <c r="K702" s="93">
        <f t="shared" si="10"/>
        <v>86.6</v>
      </c>
    </row>
    <row r="703" spans="1:11" ht="15.75">
      <c r="A703" s="7" t="s">
        <v>16</v>
      </c>
      <c r="B703" s="53">
        <v>807</v>
      </c>
      <c r="C703" s="63" t="s">
        <v>44</v>
      </c>
      <c r="D703" s="63" t="s">
        <v>48</v>
      </c>
      <c r="E703" s="63" t="s">
        <v>185</v>
      </c>
      <c r="F703" s="53">
        <v>244</v>
      </c>
      <c r="G703" s="61">
        <f>125-13.4</f>
        <v>111.6</v>
      </c>
      <c r="J703" s="48">
        <v>86600</v>
      </c>
      <c r="K703" s="93">
        <f t="shared" si="10"/>
        <v>86.6</v>
      </c>
    </row>
    <row r="704" spans="1:11" ht="25.5">
      <c r="A704" s="8" t="s">
        <v>189</v>
      </c>
      <c r="B704" s="60" t="s">
        <v>35</v>
      </c>
      <c r="C704" s="60" t="s">
        <v>44</v>
      </c>
      <c r="D704" s="60" t="s">
        <v>48</v>
      </c>
      <c r="E704" s="63" t="s">
        <v>187</v>
      </c>
      <c r="F704" s="78"/>
      <c r="G704" s="61">
        <f>G705</f>
        <v>921</v>
      </c>
      <c r="J704" s="62">
        <f>J705</f>
        <v>837380</v>
      </c>
      <c r="K704" s="93">
        <f t="shared" si="10"/>
        <v>837.38</v>
      </c>
    </row>
    <row r="705" spans="1:11" ht="25.5">
      <c r="A705" s="8" t="s">
        <v>214</v>
      </c>
      <c r="B705" s="63" t="s">
        <v>35</v>
      </c>
      <c r="C705" s="63" t="s">
        <v>44</v>
      </c>
      <c r="D705" s="63" t="s">
        <v>48</v>
      </c>
      <c r="E705" s="63" t="s">
        <v>213</v>
      </c>
      <c r="F705" s="53"/>
      <c r="G705" s="61">
        <f>G706</f>
        <v>921</v>
      </c>
      <c r="J705" s="62">
        <f>J706</f>
        <v>837380</v>
      </c>
      <c r="K705" s="93">
        <f t="shared" si="10"/>
        <v>837.38</v>
      </c>
    </row>
    <row r="706" spans="1:11" ht="15.75">
      <c r="A706" s="8" t="s">
        <v>184</v>
      </c>
      <c r="B706" s="63" t="s">
        <v>35</v>
      </c>
      <c r="C706" s="63" t="s">
        <v>44</v>
      </c>
      <c r="D706" s="63" t="s">
        <v>48</v>
      </c>
      <c r="E706" s="81" t="s">
        <v>225</v>
      </c>
      <c r="F706" s="53"/>
      <c r="G706" s="61">
        <f>G707</f>
        <v>921</v>
      </c>
      <c r="J706" s="48">
        <f>J707</f>
        <v>837380</v>
      </c>
      <c r="K706" s="93">
        <f t="shared" si="10"/>
        <v>837.38</v>
      </c>
    </row>
    <row r="707" spans="1:11" ht="15.75">
      <c r="A707" s="7" t="s">
        <v>16</v>
      </c>
      <c r="B707" s="63" t="s">
        <v>35</v>
      </c>
      <c r="C707" s="63" t="s">
        <v>44</v>
      </c>
      <c r="D707" s="63" t="s">
        <v>48</v>
      </c>
      <c r="E707" s="81" t="s">
        <v>225</v>
      </c>
      <c r="F707" s="53">
        <v>240</v>
      </c>
      <c r="G707" s="61">
        <f>945-24</f>
        <v>921</v>
      </c>
      <c r="J707" s="48">
        <f>J708+J709</f>
        <v>837380</v>
      </c>
      <c r="K707" s="93">
        <f t="shared" si="10"/>
        <v>837.38</v>
      </c>
    </row>
    <row r="708" spans="1:11" ht="25.5">
      <c r="A708" s="7" t="s">
        <v>17</v>
      </c>
      <c r="B708" s="63" t="s">
        <v>35</v>
      </c>
      <c r="C708" s="63" t="s">
        <v>44</v>
      </c>
      <c r="D708" s="63" t="s">
        <v>48</v>
      </c>
      <c r="E708" s="81" t="s">
        <v>225</v>
      </c>
      <c r="F708" s="53">
        <v>242</v>
      </c>
      <c r="G708" s="61"/>
      <c r="J708" s="48">
        <v>12800</v>
      </c>
      <c r="K708" s="93">
        <v>12.8</v>
      </c>
    </row>
    <row r="709" spans="1:11" ht="25.5">
      <c r="A709" s="7" t="s">
        <v>18</v>
      </c>
      <c r="B709" s="63" t="s">
        <v>35</v>
      </c>
      <c r="C709" s="63" t="s">
        <v>44</v>
      </c>
      <c r="D709" s="63" t="s">
        <v>48</v>
      </c>
      <c r="E709" s="81" t="s">
        <v>225</v>
      </c>
      <c r="F709" s="53">
        <v>244</v>
      </c>
      <c r="G709" s="61"/>
      <c r="J709" s="48">
        <v>824580</v>
      </c>
      <c r="K709" s="93">
        <v>244.6</v>
      </c>
    </row>
    <row r="710" spans="1:11" ht="25.5">
      <c r="A710" s="8" t="s">
        <v>163</v>
      </c>
      <c r="B710" s="60" t="s">
        <v>35</v>
      </c>
      <c r="C710" s="60" t="s">
        <v>44</v>
      </c>
      <c r="D710" s="60" t="s">
        <v>48</v>
      </c>
      <c r="E710" s="63" t="s">
        <v>162</v>
      </c>
      <c r="F710" s="53"/>
      <c r="G710" s="61">
        <f>G711</f>
        <v>3160.84</v>
      </c>
      <c r="J710" s="62">
        <f>J711</f>
        <v>3243922.65</v>
      </c>
      <c r="K710" s="93">
        <f t="shared" si="10"/>
        <v>3243.92265</v>
      </c>
    </row>
    <row r="711" spans="1:11" ht="25.5">
      <c r="A711" s="8" t="s">
        <v>165</v>
      </c>
      <c r="B711" s="60" t="s">
        <v>35</v>
      </c>
      <c r="C711" s="60" t="s">
        <v>44</v>
      </c>
      <c r="D711" s="60" t="s">
        <v>48</v>
      </c>
      <c r="E711" s="63" t="s">
        <v>164</v>
      </c>
      <c r="F711" s="53"/>
      <c r="G711" s="61">
        <f>G712+G720+G722</f>
        <v>3160.84</v>
      </c>
      <c r="J711" s="62">
        <f>J712+J720+J722</f>
        <v>3243922.65</v>
      </c>
      <c r="K711" s="93">
        <f t="shared" si="10"/>
        <v>3243.92265</v>
      </c>
    </row>
    <row r="712" spans="1:11" ht="38.25">
      <c r="A712" s="8" t="s">
        <v>600</v>
      </c>
      <c r="B712" s="60" t="s">
        <v>35</v>
      </c>
      <c r="C712" s="60" t="s">
        <v>44</v>
      </c>
      <c r="D712" s="60" t="s">
        <v>48</v>
      </c>
      <c r="E712" s="63" t="s">
        <v>227</v>
      </c>
      <c r="F712" s="53"/>
      <c r="G712" s="61">
        <f>G713+G716+G719</f>
        <v>3156.3</v>
      </c>
      <c r="J712" s="62">
        <f>J713+J716+J719</f>
        <v>3239382.65</v>
      </c>
      <c r="K712" s="93">
        <f t="shared" si="10"/>
        <v>3239.38265</v>
      </c>
    </row>
    <row r="713" spans="1:11" ht="15.75">
      <c r="A713" s="8" t="s">
        <v>226</v>
      </c>
      <c r="B713" s="60" t="s">
        <v>35</v>
      </c>
      <c r="C713" s="60" t="s">
        <v>44</v>
      </c>
      <c r="D713" s="60" t="s">
        <v>48</v>
      </c>
      <c r="E713" s="63" t="s">
        <v>228</v>
      </c>
      <c r="F713" s="53">
        <v>110</v>
      </c>
      <c r="G713" s="61">
        <v>2980.8</v>
      </c>
      <c r="J713" s="48">
        <f>J714+J715</f>
        <v>3056514.9899999998</v>
      </c>
      <c r="K713" s="93">
        <f t="shared" si="10"/>
        <v>3056.5149899999997</v>
      </c>
    </row>
    <row r="714" spans="1:11" ht="15.75">
      <c r="A714" s="8"/>
      <c r="B714" s="60" t="s">
        <v>35</v>
      </c>
      <c r="C714" s="60" t="s">
        <v>44</v>
      </c>
      <c r="D714" s="60" t="s">
        <v>48</v>
      </c>
      <c r="E714" s="63" t="s">
        <v>228</v>
      </c>
      <c r="F714" s="53">
        <v>111</v>
      </c>
      <c r="G714" s="61"/>
      <c r="J714" s="48">
        <v>2311057.92</v>
      </c>
      <c r="K714" s="93">
        <f t="shared" si="10"/>
        <v>2311.0579199999997</v>
      </c>
    </row>
    <row r="715" spans="1:11" ht="15.75">
      <c r="A715" s="8"/>
      <c r="B715" s="60" t="s">
        <v>35</v>
      </c>
      <c r="C715" s="60" t="s">
        <v>44</v>
      </c>
      <c r="D715" s="60" t="s">
        <v>48</v>
      </c>
      <c r="E715" s="63" t="s">
        <v>228</v>
      </c>
      <c r="F715" s="53">
        <v>119</v>
      </c>
      <c r="G715" s="61"/>
      <c r="J715" s="48">
        <v>745457.07</v>
      </c>
      <c r="K715" s="93">
        <f t="shared" si="10"/>
        <v>745.4570699999999</v>
      </c>
    </row>
    <row r="716" spans="1:11" ht="15.75">
      <c r="A716" s="7" t="s">
        <v>16</v>
      </c>
      <c r="B716" s="60" t="s">
        <v>35</v>
      </c>
      <c r="C716" s="60" t="s">
        <v>44</v>
      </c>
      <c r="D716" s="60" t="s">
        <v>48</v>
      </c>
      <c r="E716" s="63" t="s">
        <v>228</v>
      </c>
      <c r="F716" s="53">
        <v>240</v>
      </c>
      <c r="G716" s="61">
        <f>175.5-2</f>
        <v>173.5</v>
      </c>
      <c r="J716" s="48">
        <f>J717+J718</f>
        <v>182807.27</v>
      </c>
      <c r="K716" s="93">
        <f t="shared" si="10"/>
        <v>182.80727</v>
      </c>
    </row>
    <row r="717" spans="1:11" ht="25.5">
      <c r="A717" s="7" t="s">
        <v>17</v>
      </c>
      <c r="B717" s="60" t="s">
        <v>35</v>
      </c>
      <c r="C717" s="60" t="s">
        <v>44</v>
      </c>
      <c r="D717" s="60" t="s">
        <v>48</v>
      </c>
      <c r="E717" s="63" t="s">
        <v>228</v>
      </c>
      <c r="F717" s="53">
        <v>242</v>
      </c>
      <c r="G717" s="61"/>
      <c r="J717" s="48">
        <v>59404.43</v>
      </c>
      <c r="K717" s="93">
        <f t="shared" si="10"/>
        <v>59.40443</v>
      </c>
    </row>
    <row r="718" spans="1:11" ht="25.5">
      <c r="A718" s="7" t="s">
        <v>18</v>
      </c>
      <c r="B718" s="60" t="s">
        <v>35</v>
      </c>
      <c r="C718" s="60" t="s">
        <v>44</v>
      </c>
      <c r="D718" s="60" t="s">
        <v>48</v>
      </c>
      <c r="E718" s="63" t="s">
        <v>228</v>
      </c>
      <c r="F718" s="53">
        <v>244</v>
      </c>
      <c r="G718" s="61"/>
      <c r="J718" s="48">
        <v>123402.84</v>
      </c>
      <c r="K718" s="93">
        <f t="shared" si="10"/>
        <v>123.40284</v>
      </c>
    </row>
    <row r="719" spans="1:11" ht="15.75">
      <c r="A719" s="7" t="s">
        <v>500</v>
      </c>
      <c r="B719" s="60" t="s">
        <v>35</v>
      </c>
      <c r="C719" s="60" t="s">
        <v>44</v>
      </c>
      <c r="D719" s="60" t="s">
        <v>48</v>
      </c>
      <c r="E719" s="63" t="s">
        <v>228</v>
      </c>
      <c r="F719" s="53">
        <v>853</v>
      </c>
      <c r="G719" s="61">
        <v>2</v>
      </c>
      <c r="J719" s="48">
        <v>60.39</v>
      </c>
      <c r="K719" s="93">
        <f t="shared" si="10"/>
        <v>0.06039</v>
      </c>
    </row>
    <row r="720" spans="1:11" ht="15.75" hidden="1">
      <c r="A720" s="18" t="s">
        <v>230</v>
      </c>
      <c r="B720" s="60" t="s">
        <v>35</v>
      </c>
      <c r="C720" s="60" t="s">
        <v>44</v>
      </c>
      <c r="D720" s="60" t="s">
        <v>48</v>
      </c>
      <c r="E720" s="63" t="s">
        <v>229</v>
      </c>
      <c r="F720" s="53"/>
      <c r="G720" s="61">
        <f>G721</f>
        <v>0</v>
      </c>
      <c r="J720" s="48"/>
      <c r="K720" s="93">
        <f t="shared" si="10"/>
        <v>0</v>
      </c>
    </row>
    <row r="721" spans="1:11" ht="15.75" hidden="1">
      <c r="A721" s="7" t="s">
        <v>16</v>
      </c>
      <c r="B721" s="60" t="s">
        <v>35</v>
      </c>
      <c r="C721" s="60" t="s">
        <v>44</v>
      </c>
      <c r="D721" s="60" t="s">
        <v>48</v>
      </c>
      <c r="E721" s="63" t="s">
        <v>229</v>
      </c>
      <c r="F721" s="53">
        <v>240</v>
      </c>
      <c r="G721" s="61">
        <f>52.2-46.9-5.3</f>
        <v>0</v>
      </c>
      <c r="J721" s="48"/>
      <c r="K721" s="93">
        <f t="shared" si="10"/>
        <v>0</v>
      </c>
    </row>
    <row r="722" spans="1:11" ht="15.75">
      <c r="A722" s="8" t="s">
        <v>184</v>
      </c>
      <c r="B722" s="60" t="s">
        <v>35</v>
      </c>
      <c r="C722" s="60" t="s">
        <v>44</v>
      </c>
      <c r="D722" s="60" t="s">
        <v>48</v>
      </c>
      <c r="E722" s="63" t="s">
        <v>452</v>
      </c>
      <c r="F722" s="53"/>
      <c r="G722" s="61">
        <f>G723</f>
        <v>4.54</v>
      </c>
      <c r="J722" s="48">
        <f>J723</f>
        <v>4540</v>
      </c>
      <c r="K722" s="93">
        <f t="shared" si="10"/>
        <v>4.54</v>
      </c>
    </row>
    <row r="723" spans="1:11" ht="15.75">
      <c r="A723" s="7" t="s">
        <v>16</v>
      </c>
      <c r="B723" s="60" t="s">
        <v>35</v>
      </c>
      <c r="C723" s="60" t="s">
        <v>44</v>
      </c>
      <c r="D723" s="60" t="s">
        <v>48</v>
      </c>
      <c r="E723" s="63" t="s">
        <v>452</v>
      </c>
      <c r="F723" s="53">
        <v>240</v>
      </c>
      <c r="G723" s="61">
        <f>4.6-0.06</f>
        <v>4.54</v>
      </c>
      <c r="J723" s="48">
        <v>4540</v>
      </c>
      <c r="K723" s="93">
        <f t="shared" si="10"/>
        <v>4.54</v>
      </c>
    </row>
    <row r="724" spans="1:11" ht="25.5">
      <c r="A724" s="7" t="s">
        <v>17</v>
      </c>
      <c r="B724" s="60" t="s">
        <v>35</v>
      </c>
      <c r="C724" s="60" t="s">
        <v>44</v>
      </c>
      <c r="D724" s="60" t="s">
        <v>48</v>
      </c>
      <c r="E724" s="63" t="s">
        <v>452</v>
      </c>
      <c r="F724" s="53">
        <v>242</v>
      </c>
      <c r="G724" s="61">
        <f>4.6-0.06</f>
        <v>4.54</v>
      </c>
      <c r="J724" s="48">
        <v>4540</v>
      </c>
      <c r="K724" s="93">
        <f>J724/1000</f>
        <v>4.54</v>
      </c>
    </row>
    <row r="725" spans="1:11" ht="51" customHeight="1">
      <c r="A725" s="7" t="s">
        <v>129</v>
      </c>
      <c r="B725" s="53">
        <v>807</v>
      </c>
      <c r="C725" s="63" t="s">
        <v>44</v>
      </c>
      <c r="D725" s="63" t="s">
        <v>48</v>
      </c>
      <c r="E725" s="63" t="s">
        <v>287</v>
      </c>
      <c r="F725" s="53"/>
      <c r="G725" s="61">
        <f>G726</f>
        <v>15</v>
      </c>
      <c r="J725" s="62">
        <f>J726</f>
        <v>15000</v>
      </c>
      <c r="K725" s="93">
        <f t="shared" si="10"/>
        <v>15</v>
      </c>
    </row>
    <row r="726" spans="1:11" ht="38.25">
      <c r="A726" s="7" t="s">
        <v>119</v>
      </c>
      <c r="B726" s="59">
        <v>807</v>
      </c>
      <c r="C726" s="60" t="s">
        <v>44</v>
      </c>
      <c r="D726" s="60" t="s">
        <v>48</v>
      </c>
      <c r="E726" s="63" t="s">
        <v>396</v>
      </c>
      <c r="F726" s="53"/>
      <c r="G726" s="61">
        <f>G727</f>
        <v>15</v>
      </c>
      <c r="J726" s="62">
        <f>J727</f>
        <v>15000</v>
      </c>
      <c r="K726" s="93">
        <f t="shared" si="10"/>
        <v>15</v>
      </c>
    </row>
    <row r="727" spans="1:11" ht="51">
      <c r="A727" s="8" t="s">
        <v>471</v>
      </c>
      <c r="B727" s="59">
        <v>807</v>
      </c>
      <c r="C727" s="60" t="s">
        <v>44</v>
      </c>
      <c r="D727" s="60" t="s">
        <v>48</v>
      </c>
      <c r="E727" s="63" t="s">
        <v>397</v>
      </c>
      <c r="F727" s="53"/>
      <c r="G727" s="61">
        <f>G728</f>
        <v>15</v>
      </c>
      <c r="J727" s="62">
        <f>J728</f>
        <v>15000</v>
      </c>
      <c r="K727" s="93">
        <f t="shared" si="10"/>
        <v>15</v>
      </c>
    </row>
    <row r="728" spans="1:11" ht="38.25">
      <c r="A728" s="8" t="s">
        <v>399</v>
      </c>
      <c r="B728" s="59">
        <v>807</v>
      </c>
      <c r="C728" s="60" t="s">
        <v>44</v>
      </c>
      <c r="D728" s="60" t="s">
        <v>48</v>
      </c>
      <c r="E728" s="63" t="s">
        <v>398</v>
      </c>
      <c r="F728" s="53"/>
      <c r="G728" s="61">
        <f>G729</f>
        <v>15</v>
      </c>
      <c r="J728" s="62">
        <f>J729</f>
        <v>15000</v>
      </c>
      <c r="K728" s="93">
        <f t="shared" si="10"/>
        <v>15</v>
      </c>
    </row>
    <row r="729" spans="1:11" ht="25.5">
      <c r="A729" s="7" t="s">
        <v>18</v>
      </c>
      <c r="B729" s="59">
        <v>807</v>
      </c>
      <c r="C729" s="60" t="s">
        <v>44</v>
      </c>
      <c r="D729" s="60" t="s">
        <v>48</v>
      </c>
      <c r="E729" s="63" t="s">
        <v>398</v>
      </c>
      <c r="F729" s="53">
        <v>244</v>
      </c>
      <c r="G729" s="61">
        <v>15</v>
      </c>
      <c r="J729" s="48">
        <v>15000</v>
      </c>
      <c r="K729" s="93">
        <f t="shared" si="10"/>
        <v>15</v>
      </c>
    </row>
    <row r="730" spans="1:11" ht="25.5">
      <c r="A730" s="12" t="s">
        <v>121</v>
      </c>
      <c r="B730" s="63" t="s">
        <v>35</v>
      </c>
      <c r="C730" s="63" t="s">
        <v>44</v>
      </c>
      <c r="D730" s="63" t="s">
        <v>48</v>
      </c>
      <c r="E730" s="63" t="s">
        <v>296</v>
      </c>
      <c r="F730" s="53"/>
      <c r="G730" s="61">
        <f>G731</f>
        <v>243</v>
      </c>
      <c r="J730" s="48">
        <f>J731</f>
        <v>243000</v>
      </c>
      <c r="K730" s="93">
        <f t="shared" si="10"/>
        <v>243</v>
      </c>
    </row>
    <row r="731" spans="1:11" ht="25.5">
      <c r="A731" s="8" t="s">
        <v>130</v>
      </c>
      <c r="B731" s="63" t="s">
        <v>35</v>
      </c>
      <c r="C731" s="63" t="s">
        <v>44</v>
      </c>
      <c r="D731" s="63" t="s">
        <v>48</v>
      </c>
      <c r="E731" s="63" t="s">
        <v>439</v>
      </c>
      <c r="F731" s="53"/>
      <c r="G731" s="61">
        <f>G732</f>
        <v>243</v>
      </c>
      <c r="J731" s="48">
        <f>J733</f>
        <v>243000</v>
      </c>
      <c r="K731" s="93">
        <f t="shared" si="10"/>
        <v>243</v>
      </c>
    </row>
    <row r="732" spans="1:11" ht="25.5">
      <c r="A732" s="8" t="s">
        <v>485</v>
      </c>
      <c r="B732" s="63" t="s">
        <v>35</v>
      </c>
      <c r="C732" s="63" t="s">
        <v>44</v>
      </c>
      <c r="D732" s="63" t="s">
        <v>48</v>
      </c>
      <c r="E732" s="63" t="s">
        <v>440</v>
      </c>
      <c r="F732" s="53"/>
      <c r="G732" s="61">
        <f>G733</f>
        <v>243</v>
      </c>
      <c r="J732" s="48">
        <f>J733</f>
        <v>243000</v>
      </c>
      <c r="K732" s="93">
        <f t="shared" si="10"/>
        <v>243</v>
      </c>
    </row>
    <row r="733" spans="1:11" ht="15.75">
      <c r="A733" s="8" t="s">
        <v>442</v>
      </c>
      <c r="B733" s="63" t="s">
        <v>35</v>
      </c>
      <c r="C733" s="63" t="s">
        <v>44</v>
      </c>
      <c r="D733" s="63" t="s">
        <v>48</v>
      </c>
      <c r="E733" s="63" t="s">
        <v>441</v>
      </c>
      <c r="F733" s="53"/>
      <c r="G733" s="61">
        <f>G734</f>
        <v>243</v>
      </c>
      <c r="J733" s="48">
        <f>J734</f>
        <v>243000</v>
      </c>
      <c r="K733" s="93">
        <f t="shared" si="10"/>
        <v>243</v>
      </c>
    </row>
    <row r="734" spans="1:11" ht="15.75">
      <c r="A734" s="7" t="s">
        <v>16</v>
      </c>
      <c r="B734" s="63" t="s">
        <v>35</v>
      </c>
      <c r="C734" s="63" t="s">
        <v>44</v>
      </c>
      <c r="D734" s="63" t="s">
        <v>48</v>
      </c>
      <c r="E734" s="63" t="s">
        <v>441</v>
      </c>
      <c r="F734" s="53">
        <v>240</v>
      </c>
      <c r="G734" s="61">
        <v>243</v>
      </c>
      <c r="J734" s="48">
        <v>243000</v>
      </c>
      <c r="K734" s="93">
        <f t="shared" si="10"/>
        <v>243</v>
      </c>
    </row>
    <row r="735" spans="1:11" ht="22.5" customHeight="1">
      <c r="A735" s="7" t="s">
        <v>18</v>
      </c>
      <c r="B735" s="63" t="s">
        <v>35</v>
      </c>
      <c r="C735" s="63" t="s">
        <v>44</v>
      </c>
      <c r="D735" s="63" t="s">
        <v>48</v>
      </c>
      <c r="E735" s="63" t="s">
        <v>441</v>
      </c>
      <c r="F735" s="53">
        <v>244</v>
      </c>
      <c r="G735" s="61">
        <v>243</v>
      </c>
      <c r="J735" s="48">
        <v>243000</v>
      </c>
      <c r="K735" s="93">
        <f>J735/1000</f>
        <v>243</v>
      </c>
    </row>
    <row r="736" spans="1:12" ht="15.75">
      <c r="A736" s="15" t="s">
        <v>56</v>
      </c>
      <c r="B736" s="52" t="s">
        <v>35</v>
      </c>
      <c r="C736" s="52" t="s">
        <v>55</v>
      </c>
      <c r="D736" s="72" t="s">
        <v>9</v>
      </c>
      <c r="E736" s="79"/>
      <c r="F736" s="78"/>
      <c r="G736" s="49">
        <f>G737</f>
        <v>29777.800000000003</v>
      </c>
      <c r="J736" s="50">
        <f>J737</f>
        <v>29534933.490000002</v>
      </c>
      <c r="K736" s="93">
        <f t="shared" si="10"/>
        <v>29534.933490000003</v>
      </c>
      <c r="L736" s="29"/>
    </row>
    <row r="737" spans="1:11" ht="15.75">
      <c r="A737" s="19" t="s">
        <v>54</v>
      </c>
      <c r="B737" s="55" t="s">
        <v>35</v>
      </c>
      <c r="C737" s="55" t="s">
        <v>55</v>
      </c>
      <c r="D737" s="55" t="s">
        <v>9</v>
      </c>
      <c r="E737" s="63"/>
      <c r="F737" s="53"/>
      <c r="G737" s="57">
        <f>G738+G783+G778</f>
        <v>29777.800000000003</v>
      </c>
      <c r="J737" s="58">
        <f>J738+J783+J778+J796</f>
        <v>29534933.490000002</v>
      </c>
      <c r="K737" s="93">
        <f t="shared" si="10"/>
        <v>29534.933490000003</v>
      </c>
    </row>
    <row r="738" spans="1:11" ht="25.5">
      <c r="A738" s="8" t="s">
        <v>57</v>
      </c>
      <c r="B738" s="53">
        <v>807</v>
      </c>
      <c r="C738" s="63" t="s">
        <v>55</v>
      </c>
      <c r="D738" s="63" t="s">
        <v>9</v>
      </c>
      <c r="E738" s="63" t="s">
        <v>241</v>
      </c>
      <c r="F738" s="53"/>
      <c r="G738" s="61">
        <f>G739+G756+G772+G768</f>
        <v>29177.4</v>
      </c>
      <c r="J738" s="62">
        <f>J739+J756+J772+J768</f>
        <v>28802689.490000002</v>
      </c>
      <c r="K738" s="93">
        <f t="shared" si="10"/>
        <v>28802.68949</v>
      </c>
    </row>
    <row r="739" spans="1:11" ht="15.75">
      <c r="A739" s="8" t="s">
        <v>248</v>
      </c>
      <c r="B739" s="53">
        <v>807</v>
      </c>
      <c r="C739" s="63" t="s">
        <v>55</v>
      </c>
      <c r="D739" s="63" t="s">
        <v>9</v>
      </c>
      <c r="E739" s="63" t="s">
        <v>247</v>
      </c>
      <c r="F739" s="53"/>
      <c r="G739" s="61">
        <f>G740+G745</f>
        <v>28172.7</v>
      </c>
      <c r="J739" s="62">
        <f>J740+J745+J755</f>
        <v>27856573.490000002</v>
      </c>
      <c r="K739" s="93">
        <f t="shared" si="10"/>
        <v>27856.573490000002</v>
      </c>
    </row>
    <row r="740" spans="1:11" ht="28.5" customHeight="1">
      <c r="A740" s="8" t="s">
        <v>250</v>
      </c>
      <c r="B740" s="53">
        <v>807</v>
      </c>
      <c r="C740" s="63" t="s">
        <v>55</v>
      </c>
      <c r="D740" s="63" t="s">
        <v>9</v>
      </c>
      <c r="E740" s="63" t="s">
        <v>249</v>
      </c>
      <c r="F740" s="53"/>
      <c r="G740" s="61">
        <f>G741</f>
        <v>18194.7</v>
      </c>
      <c r="J740" s="62">
        <f>J741</f>
        <v>18572936.71</v>
      </c>
      <c r="K740" s="93">
        <f aca="true" t="shared" si="11" ref="K740:K812">J740/1000</f>
        <v>18572.93671</v>
      </c>
    </row>
    <row r="741" spans="1:11" ht="25.5">
      <c r="A741" s="8" t="s">
        <v>251</v>
      </c>
      <c r="B741" s="53">
        <v>807</v>
      </c>
      <c r="C741" s="63" t="s">
        <v>55</v>
      </c>
      <c r="D741" s="63" t="s">
        <v>9</v>
      </c>
      <c r="E741" s="63" t="s">
        <v>252</v>
      </c>
      <c r="F741" s="53"/>
      <c r="G741" s="61">
        <f>G742</f>
        <v>18194.7</v>
      </c>
      <c r="J741" s="62">
        <f>J742</f>
        <v>18572936.71</v>
      </c>
      <c r="K741" s="93">
        <f t="shared" si="11"/>
        <v>18572.93671</v>
      </c>
    </row>
    <row r="742" spans="1:11" ht="15.75">
      <c r="A742" s="8" t="s">
        <v>157</v>
      </c>
      <c r="B742" s="53">
        <v>807</v>
      </c>
      <c r="C742" s="63" t="s">
        <v>55</v>
      </c>
      <c r="D742" s="63" t="s">
        <v>9</v>
      </c>
      <c r="E742" s="63" t="s">
        <v>252</v>
      </c>
      <c r="F742" s="53">
        <v>610</v>
      </c>
      <c r="G742" s="61">
        <f>16362.2+1500+332.5</f>
        <v>18194.7</v>
      </c>
      <c r="J742" s="48">
        <f>J743+J744</f>
        <v>18572936.71</v>
      </c>
      <c r="K742" s="93">
        <f t="shared" si="11"/>
        <v>18572.93671</v>
      </c>
    </row>
    <row r="743" spans="1:11" ht="38.25">
      <c r="A743" s="8" t="s">
        <v>578</v>
      </c>
      <c r="B743" s="53">
        <v>807</v>
      </c>
      <c r="C743" s="63" t="s">
        <v>55</v>
      </c>
      <c r="D743" s="63" t="s">
        <v>9</v>
      </c>
      <c r="E743" s="63" t="s">
        <v>252</v>
      </c>
      <c r="F743" s="53">
        <v>611</v>
      </c>
      <c r="G743" s="61"/>
      <c r="J743" s="48">
        <v>16145928.81</v>
      </c>
      <c r="K743" s="93">
        <f t="shared" si="11"/>
        <v>16145.928810000001</v>
      </c>
    </row>
    <row r="744" spans="1:11" ht="15.75">
      <c r="A744" s="8" t="s">
        <v>579</v>
      </c>
      <c r="B744" s="53">
        <v>807</v>
      </c>
      <c r="C744" s="63" t="s">
        <v>55</v>
      </c>
      <c r="D744" s="63" t="s">
        <v>9</v>
      </c>
      <c r="E744" s="63" t="s">
        <v>252</v>
      </c>
      <c r="F744" s="53">
        <v>612</v>
      </c>
      <c r="G744" s="61"/>
      <c r="J744" s="48">
        <v>2427007.9</v>
      </c>
      <c r="K744" s="93">
        <f t="shared" si="11"/>
        <v>2427.0079</v>
      </c>
    </row>
    <row r="745" spans="1:11" ht="15.75">
      <c r="A745" s="8" t="s">
        <v>243</v>
      </c>
      <c r="B745" s="53">
        <v>807</v>
      </c>
      <c r="C745" s="63" t="s">
        <v>55</v>
      </c>
      <c r="D745" s="63" t="s">
        <v>9</v>
      </c>
      <c r="E745" s="63" t="s">
        <v>245</v>
      </c>
      <c r="F745" s="53"/>
      <c r="G745" s="61">
        <f>G746+G750+G752</f>
        <v>9978</v>
      </c>
      <c r="J745" s="62">
        <f>J746+J750+J752</f>
        <v>9153436.78</v>
      </c>
      <c r="K745" s="93">
        <f t="shared" si="11"/>
        <v>9153.43678</v>
      </c>
    </row>
    <row r="746" spans="1:11" ht="25.5">
      <c r="A746" s="8" t="s">
        <v>264</v>
      </c>
      <c r="B746" s="53">
        <v>807</v>
      </c>
      <c r="C746" s="63" t="s">
        <v>55</v>
      </c>
      <c r="D746" s="63" t="s">
        <v>9</v>
      </c>
      <c r="E746" s="63" t="s">
        <v>263</v>
      </c>
      <c r="F746" s="53"/>
      <c r="G746" s="61">
        <f>G747</f>
        <v>9672</v>
      </c>
      <c r="J746" s="62">
        <f>J747</f>
        <v>8850436.78</v>
      </c>
      <c r="K746" s="93">
        <f t="shared" si="11"/>
        <v>8850.43678</v>
      </c>
    </row>
    <row r="747" spans="1:11" ht="15.75">
      <c r="A747" s="8" t="s">
        <v>157</v>
      </c>
      <c r="B747" s="53">
        <v>807</v>
      </c>
      <c r="C747" s="63" t="s">
        <v>55</v>
      </c>
      <c r="D747" s="63" t="s">
        <v>9</v>
      </c>
      <c r="E747" s="63" t="s">
        <v>263</v>
      </c>
      <c r="F747" s="53">
        <v>610</v>
      </c>
      <c r="G747" s="61">
        <v>9672</v>
      </c>
      <c r="J747" s="48">
        <f>J748+J749</f>
        <v>8850436.78</v>
      </c>
      <c r="K747" s="93">
        <f t="shared" si="11"/>
        <v>8850.43678</v>
      </c>
    </row>
    <row r="748" spans="1:11" ht="38.25">
      <c r="A748" s="8" t="s">
        <v>578</v>
      </c>
      <c r="B748" s="53">
        <v>807</v>
      </c>
      <c r="C748" s="63" t="s">
        <v>55</v>
      </c>
      <c r="D748" s="63" t="s">
        <v>9</v>
      </c>
      <c r="E748" s="63" t="s">
        <v>263</v>
      </c>
      <c r="F748" s="53">
        <v>611</v>
      </c>
      <c r="G748" s="61"/>
      <c r="J748" s="48">
        <v>8705636.78</v>
      </c>
      <c r="K748" s="93">
        <f t="shared" si="11"/>
        <v>8705.636779999999</v>
      </c>
    </row>
    <row r="749" spans="1:11" ht="15.75">
      <c r="A749" s="8" t="s">
        <v>579</v>
      </c>
      <c r="B749" s="53">
        <v>807</v>
      </c>
      <c r="C749" s="63" t="s">
        <v>55</v>
      </c>
      <c r="D749" s="63" t="s">
        <v>9</v>
      </c>
      <c r="E749" s="63" t="s">
        <v>263</v>
      </c>
      <c r="F749" s="53">
        <v>612</v>
      </c>
      <c r="G749" s="61"/>
      <c r="J749" s="48">
        <v>144800</v>
      </c>
      <c r="K749" s="93">
        <f t="shared" si="11"/>
        <v>144.8</v>
      </c>
    </row>
    <row r="750" spans="1:11" ht="15.75">
      <c r="A750" s="8" t="s">
        <v>242</v>
      </c>
      <c r="B750" s="53">
        <v>807</v>
      </c>
      <c r="C750" s="63" t="s">
        <v>55</v>
      </c>
      <c r="D750" s="63" t="s">
        <v>9</v>
      </c>
      <c r="E750" s="63" t="s">
        <v>244</v>
      </c>
      <c r="F750" s="53"/>
      <c r="G750" s="61">
        <f>G751</f>
        <v>100</v>
      </c>
      <c r="J750" s="48">
        <f>J751</f>
        <v>100000</v>
      </c>
      <c r="K750" s="93">
        <f t="shared" si="11"/>
        <v>100</v>
      </c>
    </row>
    <row r="751" spans="1:11" ht="15.75">
      <c r="A751" s="8" t="s">
        <v>579</v>
      </c>
      <c r="B751" s="53">
        <v>807</v>
      </c>
      <c r="C751" s="63" t="s">
        <v>55</v>
      </c>
      <c r="D751" s="63" t="s">
        <v>9</v>
      </c>
      <c r="E751" s="63" t="s">
        <v>244</v>
      </c>
      <c r="F751" s="53">
        <v>612</v>
      </c>
      <c r="G751" s="61">
        <v>100</v>
      </c>
      <c r="J751" s="48">
        <v>100000</v>
      </c>
      <c r="K751" s="93">
        <f t="shared" si="11"/>
        <v>100</v>
      </c>
    </row>
    <row r="752" spans="1:11" ht="15.75">
      <c r="A752" s="8" t="s">
        <v>184</v>
      </c>
      <c r="B752" s="53">
        <v>807</v>
      </c>
      <c r="C752" s="63" t="s">
        <v>55</v>
      </c>
      <c r="D752" s="63" t="s">
        <v>9</v>
      </c>
      <c r="E752" s="63" t="s">
        <v>246</v>
      </c>
      <c r="F752" s="53"/>
      <c r="G752" s="61">
        <f>G753</f>
        <v>206</v>
      </c>
      <c r="J752" s="48">
        <f>J753</f>
        <v>203000</v>
      </c>
      <c r="K752" s="93">
        <f t="shared" si="11"/>
        <v>203</v>
      </c>
    </row>
    <row r="753" spans="1:11" ht="15.75">
      <c r="A753" s="8" t="s">
        <v>579</v>
      </c>
      <c r="B753" s="53">
        <v>807</v>
      </c>
      <c r="C753" s="63" t="s">
        <v>55</v>
      </c>
      <c r="D753" s="63" t="s">
        <v>9</v>
      </c>
      <c r="E753" s="63" t="s">
        <v>246</v>
      </c>
      <c r="F753" s="53">
        <v>612</v>
      </c>
      <c r="G753" s="61">
        <f>215-9</f>
        <v>206</v>
      </c>
      <c r="J753" s="48">
        <v>203000</v>
      </c>
      <c r="K753" s="93">
        <f t="shared" si="11"/>
        <v>203</v>
      </c>
    </row>
    <row r="754" spans="1:11" ht="29.25" customHeight="1">
      <c r="A754" s="8" t="s">
        <v>586</v>
      </c>
      <c r="B754" s="53">
        <v>807</v>
      </c>
      <c r="C754" s="63" t="s">
        <v>55</v>
      </c>
      <c r="D754" s="63" t="s">
        <v>9</v>
      </c>
      <c r="E754" s="63" t="s">
        <v>563</v>
      </c>
      <c r="F754" s="53"/>
      <c r="G754" s="61"/>
      <c r="J754" s="48">
        <v>130200</v>
      </c>
      <c r="K754" s="93">
        <f t="shared" si="11"/>
        <v>130.2</v>
      </c>
    </row>
    <row r="755" spans="1:11" ht="15.75">
      <c r="A755" s="8" t="s">
        <v>579</v>
      </c>
      <c r="B755" s="53">
        <v>807</v>
      </c>
      <c r="C755" s="63" t="s">
        <v>55</v>
      </c>
      <c r="D755" s="63" t="s">
        <v>9</v>
      </c>
      <c r="E755" s="63" t="s">
        <v>563</v>
      </c>
      <c r="F755" s="53">
        <v>612</v>
      </c>
      <c r="G755" s="61"/>
      <c r="J755" s="48">
        <f>J754</f>
        <v>130200</v>
      </c>
      <c r="K755" s="93">
        <v>130.2</v>
      </c>
    </row>
    <row r="756" spans="1:11" ht="15.75">
      <c r="A756" s="8" t="s">
        <v>260</v>
      </c>
      <c r="B756" s="53">
        <v>807</v>
      </c>
      <c r="C756" s="63" t="s">
        <v>55</v>
      </c>
      <c r="D756" s="63" t="s">
        <v>9</v>
      </c>
      <c r="E756" s="63" t="s">
        <v>257</v>
      </c>
      <c r="F756" s="53"/>
      <c r="G756" s="61">
        <f>G757</f>
        <v>225.9</v>
      </c>
      <c r="J756" s="62">
        <f>J757</f>
        <v>187116</v>
      </c>
      <c r="K756" s="93">
        <f t="shared" si="11"/>
        <v>187.116</v>
      </c>
    </row>
    <row r="757" spans="1:11" ht="38.25">
      <c r="A757" s="8" t="s">
        <v>258</v>
      </c>
      <c r="B757" s="53">
        <v>807</v>
      </c>
      <c r="C757" s="63" t="s">
        <v>55</v>
      </c>
      <c r="D757" s="63" t="s">
        <v>9</v>
      </c>
      <c r="E757" s="63" t="s">
        <v>273</v>
      </c>
      <c r="F757" s="53"/>
      <c r="G757" s="61">
        <f>G758+G760+G764+G766+G762</f>
        <v>225.9</v>
      </c>
      <c r="J757" s="62">
        <f>J758+J760+J764+J766+J762</f>
        <v>187116</v>
      </c>
      <c r="K757" s="93">
        <f t="shared" si="11"/>
        <v>187.116</v>
      </c>
    </row>
    <row r="758" spans="1:11" ht="40.5" customHeight="1">
      <c r="A758" s="8" t="s">
        <v>261</v>
      </c>
      <c r="B758" s="53">
        <v>807</v>
      </c>
      <c r="C758" s="63" t="s">
        <v>55</v>
      </c>
      <c r="D758" s="63" t="s">
        <v>9</v>
      </c>
      <c r="E758" s="67" t="s">
        <v>274</v>
      </c>
      <c r="F758" s="53"/>
      <c r="G758" s="61">
        <f>G759</f>
        <v>10.2</v>
      </c>
      <c r="J758" s="48">
        <v>10200</v>
      </c>
      <c r="K758" s="93">
        <f t="shared" si="11"/>
        <v>10.2</v>
      </c>
    </row>
    <row r="759" spans="1:11" ht="15.75">
      <c r="A759" s="8" t="s">
        <v>579</v>
      </c>
      <c r="B759" s="53">
        <v>807</v>
      </c>
      <c r="C759" s="63" t="s">
        <v>55</v>
      </c>
      <c r="D759" s="63" t="s">
        <v>9</v>
      </c>
      <c r="E759" s="67" t="s">
        <v>274</v>
      </c>
      <c r="F759" s="53">
        <v>612</v>
      </c>
      <c r="G759" s="61">
        <f>11.6-1.4</f>
        <v>10.2</v>
      </c>
      <c r="J759" s="48">
        <f>J758</f>
        <v>10200</v>
      </c>
      <c r="K759" s="93">
        <f t="shared" si="11"/>
        <v>10.2</v>
      </c>
    </row>
    <row r="760" spans="1:11" ht="54.75" customHeight="1">
      <c r="A760" s="8" t="s">
        <v>262</v>
      </c>
      <c r="B760" s="53">
        <v>807</v>
      </c>
      <c r="C760" s="63" t="s">
        <v>55</v>
      </c>
      <c r="D760" s="63" t="s">
        <v>9</v>
      </c>
      <c r="E760" s="67" t="s">
        <v>275</v>
      </c>
      <c r="F760" s="53"/>
      <c r="G760" s="61">
        <f>G761</f>
        <v>51.7</v>
      </c>
      <c r="J760" s="48">
        <f>J761</f>
        <v>51700</v>
      </c>
      <c r="K760" s="93">
        <f t="shared" si="11"/>
        <v>51.7</v>
      </c>
    </row>
    <row r="761" spans="1:11" ht="15.75">
      <c r="A761" s="8" t="s">
        <v>579</v>
      </c>
      <c r="B761" s="53">
        <v>807</v>
      </c>
      <c r="C761" s="63" t="s">
        <v>55</v>
      </c>
      <c r="D761" s="63" t="s">
        <v>9</v>
      </c>
      <c r="E761" s="67" t="s">
        <v>275</v>
      </c>
      <c r="F761" s="53">
        <v>612</v>
      </c>
      <c r="G761" s="61">
        <f>59.1-7.4</f>
        <v>51.7</v>
      </c>
      <c r="J761" s="48">
        <v>51700</v>
      </c>
      <c r="K761" s="93">
        <f t="shared" si="11"/>
        <v>51.7</v>
      </c>
    </row>
    <row r="762" spans="1:11" ht="30" customHeight="1">
      <c r="A762" s="8" t="s">
        <v>587</v>
      </c>
      <c r="B762" s="53">
        <v>807</v>
      </c>
      <c r="C762" s="63" t="s">
        <v>55</v>
      </c>
      <c r="D762" s="63" t="s">
        <v>9</v>
      </c>
      <c r="E762" s="67" t="s">
        <v>528</v>
      </c>
      <c r="F762" s="53"/>
      <c r="G762" s="61">
        <f>G763</f>
        <v>100</v>
      </c>
      <c r="J762" s="48">
        <f>J763</f>
        <v>100000</v>
      </c>
      <c r="K762" s="93">
        <f t="shared" si="11"/>
        <v>100</v>
      </c>
    </row>
    <row r="763" spans="1:11" ht="15.75">
      <c r="A763" s="8" t="s">
        <v>579</v>
      </c>
      <c r="B763" s="53">
        <v>807</v>
      </c>
      <c r="C763" s="63" t="s">
        <v>55</v>
      </c>
      <c r="D763" s="63" t="s">
        <v>9</v>
      </c>
      <c r="E763" s="67" t="s">
        <v>528</v>
      </c>
      <c r="F763" s="53">
        <v>612</v>
      </c>
      <c r="G763" s="61">
        <v>100</v>
      </c>
      <c r="J763" s="48">
        <v>100000</v>
      </c>
      <c r="K763" s="93">
        <f t="shared" si="11"/>
        <v>100</v>
      </c>
    </row>
    <row r="764" spans="1:11" ht="25.5">
      <c r="A764" s="8" t="s">
        <v>271</v>
      </c>
      <c r="B764" s="53">
        <v>807</v>
      </c>
      <c r="C764" s="63" t="s">
        <v>55</v>
      </c>
      <c r="D764" s="63" t="s">
        <v>9</v>
      </c>
      <c r="E764" s="63" t="s">
        <v>276</v>
      </c>
      <c r="F764" s="53"/>
      <c r="G764" s="61">
        <f>G765</f>
        <v>64</v>
      </c>
      <c r="J764" s="48">
        <f>J765</f>
        <v>25216</v>
      </c>
      <c r="K764" s="93">
        <f t="shared" si="11"/>
        <v>25.216</v>
      </c>
    </row>
    <row r="765" spans="1:11" ht="15.75">
      <c r="A765" s="8" t="s">
        <v>579</v>
      </c>
      <c r="B765" s="53">
        <v>807</v>
      </c>
      <c r="C765" s="63" t="s">
        <v>55</v>
      </c>
      <c r="D765" s="63" t="s">
        <v>9</v>
      </c>
      <c r="E765" s="63" t="s">
        <v>276</v>
      </c>
      <c r="F765" s="53">
        <v>612</v>
      </c>
      <c r="G765" s="61">
        <f>100-100+87.5-3.5-20</f>
        <v>64</v>
      </c>
      <c r="J765" s="48">
        <v>25216</v>
      </c>
      <c r="K765" s="93">
        <f t="shared" si="11"/>
        <v>25.216</v>
      </c>
    </row>
    <row r="766" spans="1:11" ht="22.5" customHeight="1" hidden="1">
      <c r="A766" s="8" t="s">
        <v>272</v>
      </c>
      <c r="B766" s="53">
        <v>807</v>
      </c>
      <c r="C766" s="63" t="s">
        <v>55</v>
      </c>
      <c r="D766" s="63" t="s">
        <v>9</v>
      </c>
      <c r="E766" s="63" t="s">
        <v>277</v>
      </c>
      <c r="F766" s="53"/>
      <c r="G766" s="61">
        <f>G767</f>
        <v>0</v>
      </c>
      <c r="J766" s="62">
        <f>J767</f>
        <v>0</v>
      </c>
      <c r="K766" s="93">
        <f t="shared" si="11"/>
        <v>0</v>
      </c>
    </row>
    <row r="767" spans="1:11" ht="15.75" hidden="1">
      <c r="A767" s="8" t="s">
        <v>579</v>
      </c>
      <c r="B767" s="53">
        <v>807</v>
      </c>
      <c r="C767" s="63" t="s">
        <v>55</v>
      </c>
      <c r="D767" s="63" t="s">
        <v>9</v>
      </c>
      <c r="E767" s="63" t="s">
        <v>277</v>
      </c>
      <c r="F767" s="53">
        <v>612</v>
      </c>
      <c r="G767" s="61">
        <f>75-75</f>
        <v>0</v>
      </c>
      <c r="J767" s="62">
        <f>75-75</f>
        <v>0</v>
      </c>
      <c r="K767" s="93">
        <f t="shared" si="11"/>
        <v>0</v>
      </c>
    </row>
    <row r="768" spans="1:11" ht="38.25" hidden="1">
      <c r="A768" s="8" t="s">
        <v>267</v>
      </c>
      <c r="B768" s="53">
        <v>807</v>
      </c>
      <c r="C768" s="63" t="s">
        <v>55</v>
      </c>
      <c r="D768" s="63" t="s">
        <v>9</v>
      </c>
      <c r="E768" s="63" t="s">
        <v>265</v>
      </c>
      <c r="F768" s="53"/>
      <c r="G768" s="61">
        <f>G769</f>
        <v>0</v>
      </c>
      <c r="J768" s="62">
        <f>J769</f>
        <v>0</v>
      </c>
      <c r="K768" s="93">
        <f t="shared" si="11"/>
        <v>0</v>
      </c>
    </row>
    <row r="769" spans="1:11" ht="25.5" hidden="1">
      <c r="A769" s="8" t="s">
        <v>268</v>
      </c>
      <c r="B769" s="53">
        <v>807</v>
      </c>
      <c r="C769" s="63" t="s">
        <v>55</v>
      </c>
      <c r="D769" s="63" t="s">
        <v>9</v>
      </c>
      <c r="E769" s="63" t="s">
        <v>266</v>
      </c>
      <c r="F769" s="53"/>
      <c r="G769" s="61">
        <f>G770</f>
        <v>0</v>
      </c>
      <c r="J769" s="62">
        <f>J770</f>
        <v>0</v>
      </c>
      <c r="K769" s="93">
        <f t="shared" si="11"/>
        <v>0</v>
      </c>
    </row>
    <row r="770" spans="1:11" ht="25.5" hidden="1">
      <c r="A770" s="8" t="s">
        <v>270</v>
      </c>
      <c r="B770" s="53">
        <v>807</v>
      </c>
      <c r="C770" s="63" t="s">
        <v>55</v>
      </c>
      <c r="D770" s="63" t="s">
        <v>9</v>
      </c>
      <c r="E770" s="63" t="s">
        <v>269</v>
      </c>
      <c r="F770" s="53"/>
      <c r="G770" s="61">
        <f>G771</f>
        <v>0</v>
      </c>
      <c r="J770" s="62">
        <f>J771</f>
        <v>0</v>
      </c>
      <c r="K770" s="93">
        <f t="shared" si="11"/>
        <v>0</v>
      </c>
    </row>
    <row r="771" spans="1:11" ht="15.75" hidden="1">
      <c r="A771" s="8" t="s">
        <v>579</v>
      </c>
      <c r="B771" s="53">
        <v>807</v>
      </c>
      <c r="C771" s="63" t="s">
        <v>55</v>
      </c>
      <c r="D771" s="63" t="s">
        <v>9</v>
      </c>
      <c r="E771" s="63" t="s">
        <v>269</v>
      </c>
      <c r="F771" s="53">
        <v>612</v>
      </c>
      <c r="G771" s="61">
        <f>120-120</f>
        <v>0</v>
      </c>
      <c r="J771" s="62">
        <f>120-120</f>
        <v>0</v>
      </c>
      <c r="K771" s="93">
        <f t="shared" si="11"/>
        <v>0</v>
      </c>
    </row>
    <row r="772" spans="1:11" ht="30" customHeight="1">
      <c r="A772" s="8" t="s">
        <v>254</v>
      </c>
      <c r="B772" s="53">
        <v>807</v>
      </c>
      <c r="C772" s="63" t="s">
        <v>55</v>
      </c>
      <c r="D772" s="63" t="s">
        <v>9</v>
      </c>
      <c r="E772" s="63" t="s">
        <v>253</v>
      </c>
      <c r="F772" s="53"/>
      <c r="G772" s="61">
        <f>G773</f>
        <v>778.8</v>
      </c>
      <c r="J772" s="62">
        <f>J773</f>
        <v>759000</v>
      </c>
      <c r="K772" s="93">
        <f t="shared" si="11"/>
        <v>759</v>
      </c>
    </row>
    <row r="773" spans="1:11" ht="25.5">
      <c r="A773" s="8" t="s">
        <v>255</v>
      </c>
      <c r="B773" s="53">
        <v>807</v>
      </c>
      <c r="C773" s="63" t="s">
        <v>55</v>
      </c>
      <c r="D773" s="63" t="s">
        <v>9</v>
      </c>
      <c r="E773" s="63" t="s">
        <v>256</v>
      </c>
      <c r="F773" s="53"/>
      <c r="G773" s="61">
        <f>G774+G776</f>
        <v>778.8</v>
      </c>
      <c r="J773" s="62">
        <f>J774+J776</f>
        <v>759000</v>
      </c>
      <c r="K773" s="93">
        <f t="shared" si="11"/>
        <v>759</v>
      </c>
    </row>
    <row r="774" spans="1:11" ht="51">
      <c r="A774" s="8" t="s">
        <v>168</v>
      </c>
      <c r="B774" s="53">
        <v>807</v>
      </c>
      <c r="C774" s="63" t="s">
        <v>55</v>
      </c>
      <c r="D774" s="63" t="s">
        <v>9</v>
      </c>
      <c r="E774" s="67" t="s">
        <v>495</v>
      </c>
      <c r="F774" s="53"/>
      <c r="G774" s="61">
        <f>G775</f>
        <v>660.8</v>
      </c>
      <c r="J774" s="48">
        <f>J775</f>
        <v>641000</v>
      </c>
      <c r="K774" s="93">
        <f t="shared" si="11"/>
        <v>641</v>
      </c>
    </row>
    <row r="775" spans="1:11" ht="15.75">
      <c r="A775" s="8" t="s">
        <v>579</v>
      </c>
      <c r="B775" s="53">
        <v>807</v>
      </c>
      <c r="C775" s="63" t="s">
        <v>55</v>
      </c>
      <c r="D775" s="63" t="s">
        <v>9</v>
      </c>
      <c r="E775" s="67" t="s">
        <v>495</v>
      </c>
      <c r="F775" s="53">
        <v>612</v>
      </c>
      <c r="G775" s="61">
        <v>660.8</v>
      </c>
      <c r="J775" s="48">
        <v>641000</v>
      </c>
      <c r="K775" s="93">
        <f t="shared" si="11"/>
        <v>641</v>
      </c>
    </row>
    <row r="776" spans="1:11" ht="25.5">
      <c r="A776" s="8" t="s">
        <v>551</v>
      </c>
      <c r="B776" s="53">
        <v>807</v>
      </c>
      <c r="C776" s="63" t="s">
        <v>55</v>
      </c>
      <c r="D776" s="63" t="s">
        <v>9</v>
      </c>
      <c r="E776" s="67" t="s">
        <v>552</v>
      </c>
      <c r="F776" s="53"/>
      <c r="G776" s="61">
        <f>G777</f>
        <v>118</v>
      </c>
      <c r="J776" s="48">
        <f>J777</f>
        <v>118000</v>
      </c>
      <c r="K776" s="93">
        <f t="shared" si="11"/>
        <v>118</v>
      </c>
    </row>
    <row r="777" spans="1:11" ht="15.75">
      <c r="A777" s="8" t="s">
        <v>579</v>
      </c>
      <c r="B777" s="53">
        <v>807</v>
      </c>
      <c r="C777" s="63" t="s">
        <v>55</v>
      </c>
      <c r="D777" s="63" t="s">
        <v>9</v>
      </c>
      <c r="E777" s="67" t="s">
        <v>552</v>
      </c>
      <c r="F777" s="53">
        <v>612</v>
      </c>
      <c r="G777" s="61">
        <v>118</v>
      </c>
      <c r="J777" s="48">
        <v>118000</v>
      </c>
      <c r="K777" s="93">
        <f t="shared" si="11"/>
        <v>118</v>
      </c>
    </row>
    <row r="778" spans="1:11" ht="30" customHeight="1">
      <c r="A778" s="7" t="s">
        <v>62</v>
      </c>
      <c r="B778" s="53">
        <v>807</v>
      </c>
      <c r="C778" s="63" t="s">
        <v>55</v>
      </c>
      <c r="D778" s="63" t="s">
        <v>9</v>
      </c>
      <c r="E778" s="63" t="s">
        <v>358</v>
      </c>
      <c r="F778" s="53"/>
      <c r="G778" s="61">
        <f>G779</f>
        <v>300</v>
      </c>
      <c r="J778" s="62">
        <f>J779</f>
        <v>316000</v>
      </c>
      <c r="K778" s="93">
        <f t="shared" si="11"/>
        <v>316</v>
      </c>
    </row>
    <row r="779" spans="1:11" ht="25.5">
      <c r="A779" s="7" t="s">
        <v>63</v>
      </c>
      <c r="B779" s="53">
        <v>807</v>
      </c>
      <c r="C779" s="63" t="s">
        <v>55</v>
      </c>
      <c r="D779" s="63" t="s">
        <v>9</v>
      </c>
      <c r="E779" s="63" t="s">
        <v>364</v>
      </c>
      <c r="F779" s="53"/>
      <c r="G779" s="61">
        <f>G780</f>
        <v>300</v>
      </c>
      <c r="J779" s="62">
        <f>J780</f>
        <v>316000</v>
      </c>
      <c r="K779" s="93">
        <f t="shared" si="11"/>
        <v>316</v>
      </c>
    </row>
    <row r="780" spans="1:11" ht="38.25">
      <c r="A780" s="7" t="s">
        <v>365</v>
      </c>
      <c r="B780" s="53">
        <v>807</v>
      </c>
      <c r="C780" s="63" t="s">
        <v>55</v>
      </c>
      <c r="D780" s="63" t="s">
        <v>9</v>
      </c>
      <c r="E780" s="63" t="s">
        <v>366</v>
      </c>
      <c r="F780" s="53"/>
      <c r="G780" s="61">
        <f>G781</f>
        <v>300</v>
      </c>
      <c r="J780" s="62">
        <f>J781</f>
        <v>316000</v>
      </c>
      <c r="K780" s="93">
        <f t="shared" si="11"/>
        <v>316</v>
      </c>
    </row>
    <row r="781" spans="1:11" ht="27.75" customHeight="1">
      <c r="A781" s="7" t="s">
        <v>367</v>
      </c>
      <c r="B781" s="53">
        <v>807</v>
      </c>
      <c r="C781" s="63" t="s">
        <v>55</v>
      </c>
      <c r="D781" s="63" t="s">
        <v>9</v>
      </c>
      <c r="E781" s="63" t="s">
        <v>363</v>
      </c>
      <c r="F781" s="53"/>
      <c r="G781" s="61">
        <f>G782</f>
        <v>300</v>
      </c>
      <c r="J781" s="48">
        <f>J782</f>
        <v>316000</v>
      </c>
      <c r="K781" s="93">
        <f t="shared" si="11"/>
        <v>316</v>
      </c>
    </row>
    <row r="782" spans="1:11" ht="15.75">
      <c r="A782" s="8" t="s">
        <v>579</v>
      </c>
      <c r="B782" s="53">
        <v>807</v>
      </c>
      <c r="C782" s="63" t="s">
        <v>55</v>
      </c>
      <c r="D782" s="63" t="s">
        <v>9</v>
      </c>
      <c r="E782" s="63" t="s">
        <v>363</v>
      </c>
      <c r="F782" s="53">
        <v>612</v>
      </c>
      <c r="G782" s="61">
        <v>300</v>
      </c>
      <c r="J782" s="48">
        <v>316000</v>
      </c>
      <c r="K782" s="93">
        <f t="shared" si="11"/>
        <v>316</v>
      </c>
    </row>
    <row r="783" spans="1:11" ht="51" customHeight="1">
      <c r="A783" s="7" t="s">
        <v>129</v>
      </c>
      <c r="B783" s="53">
        <v>807</v>
      </c>
      <c r="C783" s="63" t="s">
        <v>55</v>
      </c>
      <c r="D783" s="63" t="s">
        <v>9</v>
      </c>
      <c r="E783" s="63" t="s">
        <v>287</v>
      </c>
      <c r="F783" s="53"/>
      <c r="G783" s="61">
        <f>G792+G784+G788</f>
        <v>300.4</v>
      </c>
      <c r="J783" s="62">
        <f>J792+J784+J788</f>
        <v>280644</v>
      </c>
      <c r="K783" s="93">
        <f t="shared" si="11"/>
        <v>280.644</v>
      </c>
    </row>
    <row r="784" spans="1:11" ht="38.25">
      <c r="A784" s="7" t="s">
        <v>118</v>
      </c>
      <c r="B784" s="53">
        <v>807</v>
      </c>
      <c r="C784" s="60" t="s">
        <v>55</v>
      </c>
      <c r="D784" s="60" t="s">
        <v>9</v>
      </c>
      <c r="E784" s="63" t="s">
        <v>288</v>
      </c>
      <c r="F784" s="53"/>
      <c r="G784" s="61">
        <f>G785</f>
        <v>34.4</v>
      </c>
      <c r="J784" s="62">
        <f>J785</f>
        <v>31357</v>
      </c>
      <c r="K784" s="93">
        <f t="shared" si="11"/>
        <v>31.357</v>
      </c>
    </row>
    <row r="785" spans="1:11" ht="25.5">
      <c r="A785" s="8" t="s">
        <v>291</v>
      </c>
      <c r="B785" s="59">
        <v>807</v>
      </c>
      <c r="C785" s="60" t="s">
        <v>55</v>
      </c>
      <c r="D785" s="60" t="s">
        <v>9</v>
      </c>
      <c r="E785" s="63" t="s">
        <v>289</v>
      </c>
      <c r="F785" s="53"/>
      <c r="G785" s="61">
        <f>G786</f>
        <v>34.4</v>
      </c>
      <c r="J785" s="62">
        <f>J786</f>
        <v>31357</v>
      </c>
      <c r="K785" s="93">
        <f t="shared" si="11"/>
        <v>31.357</v>
      </c>
    </row>
    <row r="786" spans="1:11" ht="25.5">
      <c r="A786" s="8" t="s">
        <v>470</v>
      </c>
      <c r="B786" s="59">
        <v>807</v>
      </c>
      <c r="C786" s="60" t="s">
        <v>55</v>
      </c>
      <c r="D786" s="60" t="s">
        <v>9</v>
      </c>
      <c r="E786" s="63" t="s">
        <v>390</v>
      </c>
      <c r="F786" s="53"/>
      <c r="G786" s="61">
        <f>G787</f>
        <v>34.4</v>
      </c>
      <c r="J786" s="48">
        <f>J787</f>
        <v>31357</v>
      </c>
      <c r="K786" s="93">
        <f t="shared" si="11"/>
        <v>31.357</v>
      </c>
    </row>
    <row r="787" spans="1:11" ht="15.75">
      <c r="A787" s="8" t="s">
        <v>579</v>
      </c>
      <c r="B787" s="59">
        <v>807</v>
      </c>
      <c r="C787" s="60" t="s">
        <v>55</v>
      </c>
      <c r="D787" s="60" t="s">
        <v>9</v>
      </c>
      <c r="E787" s="63" t="s">
        <v>390</v>
      </c>
      <c r="F787" s="53">
        <v>612</v>
      </c>
      <c r="G787" s="61">
        <f>3+31.4</f>
        <v>34.4</v>
      </c>
      <c r="J787" s="48">
        <v>31357</v>
      </c>
      <c r="K787" s="93">
        <f t="shared" si="11"/>
        <v>31.357</v>
      </c>
    </row>
    <row r="788" spans="1:11" ht="38.25">
      <c r="A788" s="7" t="s">
        <v>119</v>
      </c>
      <c r="B788" s="59">
        <v>807</v>
      </c>
      <c r="C788" s="60" t="s">
        <v>55</v>
      </c>
      <c r="D788" s="60" t="s">
        <v>9</v>
      </c>
      <c r="E788" s="63" t="s">
        <v>396</v>
      </c>
      <c r="F788" s="53"/>
      <c r="G788" s="61">
        <f>G789</f>
        <v>41</v>
      </c>
      <c r="J788" s="62">
        <f>J789</f>
        <v>41000</v>
      </c>
      <c r="K788" s="93">
        <f t="shared" si="11"/>
        <v>41</v>
      </c>
    </row>
    <row r="789" spans="1:11" ht="51">
      <c r="A789" s="8" t="s">
        <v>471</v>
      </c>
      <c r="B789" s="59">
        <v>807</v>
      </c>
      <c r="C789" s="60" t="s">
        <v>55</v>
      </c>
      <c r="D789" s="60" t="s">
        <v>9</v>
      </c>
      <c r="E789" s="63" t="s">
        <v>397</v>
      </c>
      <c r="F789" s="53"/>
      <c r="G789" s="61">
        <f>G790</f>
        <v>41</v>
      </c>
      <c r="J789" s="62">
        <f>J790</f>
        <v>41000</v>
      </c>
      <c r="K789" s="93">
        <f t="shared" si="11"/>
        <v>41</v>
      </c>
    </row>
    <row r="790" spans="1:11" ht="38.25">
      <c r="A790" s="8" t="s">
        <v>399</v>
      </c>
      <c r="B790" s="59">
        <v>807</v>
      </c>
      <c r="C790" s="60" t="s">
        <v>55</v>
      </c>
      <c r="D790" s="60" t="s">
        <v>9</v>
      </c>
      <c r="E790" s="63" t="s">
        <v>398</v>
      </c>
      <c r="F790" s="53"/>
      <c r="G790" s="61">
        <f>G791</f>
        <v>41</v>
      </c>
      <c r="J790" s="62">
        <f>J791</f>
        <v>41000</v>
      </c>
      <c r="K790" s="93">
        <f t="shared" si="11"/>
        <v>41</v>
      </c>
    </row>
    <row r="791" spans="1:11" ht="15.75">
      <c r="A791" s="8" t="s">
        <v>579</v>
      </c>
      <c r="B791" s="59">
        <v>807</v>
      </c>
      <c r="C791" s="60" t="s">
        <v>55</v>
      </c>
      <c r="D791" s="60" t="s">
        <v>9</v>
      </c>
      <c r="E791" s="63" t="s">
        <v>398</v>
      </c>
      <c r="F791" s="53">
        <v>612</v>
      </c>
      <c r="G791" s="61">
        <v>41</v>
      </c>
      <c r="J791" s="48">
        <v>41000</v>
      </c>
      <c r="K791" s="93">
        <f t="shared" si="11"/>
        <v>41</v>
      </c>
    </row>
    <row r="792" spans="1:11" ht="27.75" customHeight="1">
      <c r="A792" s="7" t="s">
        <v>74</v>
      </c>
      <c r="B792" s="59">
        <v>807</v>
      </c>
      <c r="C792" s="60" t="s">
        <v>55</v>
      </c>
      <c r="D792" s="60" t="s">
        <v>9</v>
      </c>
      <c r="E792" s="63" t="s">
        <v>400</v>
      </c>
      <c r="F792" s="53"/>
      <c r="G792" s="61">
        <f>G793</f>
        <v>225</v>
      </c>
      <c r="J792" s="48">
        <f>J793</f>
        <v>208287</v>
      </c>
      <c r="K792" s="93">
        <f t="shared" si="11"/>
        <v>208.287</v>
      </c>
    </row>
    <row r="793" spans="1:11" ht="51">
      <c r="A793" s="8" t="s">
        <v>403</v>
      </c>
      <c r="B793" s="59">
        <v>807</v>
      </c>
      <c r="C793" s="60" t="s">
        <v>55</v>
      </c>
      <c r="D793" s="60" t="s">
        <v>9</v>
      </c>
      <c r="E793" s="63" t="s">
        <v>401</v>
      </c>
      <c r="F793" s="53"/>
      <c r="G793" s="61">
        <f>G794</f>
        <v>225</v>
      </c>
      <c r="J793" s="48">
        <f>J794</f>
        <v>208287</v>
      </c>
      <c r="K793" s="93">
        <f t="shared" si="11"/>
        <v>208.287</v>
      </c>
    </row>
    <row r="794" spans="1:11" ht="55.5" customHeight="1">
      <c r="A794" s="8" t="s">
        <v>404</v>
      </c>
      <c r="B794" s="59">
        <v>807</v>
      </c>
      <c r="C794" s="60" t="s">
        <v>55</v>
      </c>
      <c r="D794" s="60" t="s">
        <v>9</v>
      </c>
      <c r="E794" s="63" t="s">
        <v>402</v>
      </c>
      <c r="F794" s="53"/>
      <c r="G794" s="61">
        <f>G795</f>
        <v>225</v>
      </c>
      <c r="J794" s="48">
        <v>208287</v>
      </c>
      <c r="K794" s="93">
        <f t="shared" si="11"/>
        <v>208.287</v>
      </c>
    </row>
    <row r="795" spans="1:11" ht="15.75">
      <c r="A795" s="8" t="s">
        <v>579</v>
      </c>
      <c r="B795" s="59">
        <v>807</v>
      </c>
      <c r="C795" s="60" t="s">
        <v>55</v>
      </c>
      <c r="D795" s="60" t="s">
        <v>9</v>
      </c>
      <c r="E795" s="63" t="s">
        <v>402</v>
      </c>
      <c r="F795" s="53">
        <v>612</v>
      </c>
      <c r="G795" s="61">
        <f>205+20</f>
        <v>225</v>
      </c>
      <c r="J795" s="48">
        <f>J794</f>
        <v>208287</v>
      </c>
      <c r="K795" s="93">
        <f t="shared" si="11"/>
        <v>208.287</v>
      </c>
    </row>
    <row r="796" spans="1:11" ht="15.75">
      <c r="A796" s="2" t="s">
        <v>123</v>
      </c>
      <c r="B796" s="59">
        <v>807</v>
      </c>
      <c r="C796" s="60" t="s">
        <v>55</v>
      </c>
      <c r="D796" s="60" t="s">
        <v>9</v>
      </c>
      <c r="E796" s="63" t="s">
        <v>410</v>
      </c>
      <c r="F796" s="53"/>
      <c r="G796" s="61"/>
      <c r="J796" s="48">
        <f>J797</f>
        <v>135600</v>
      </c>
      <c r="K796" s="93">
        <f t="shared" si="11"/>
        <v>135.6</v>
      </c>
    </row>
    <row r="797" spans="1:11" ht="42" customHeight="1">
      <c r="A797" s="8" t="s">
        <v>588</v>
      </c>
      <c r="B797" s="59">
        <v>807</v>
      </c>
      <c r="C797" s="60" t="s">
        <v>55</v>
      </c>
      <c r="D797" s="60" t="s">
        <v>9</v>
      </c>
      <c r="E797" s="63" t="s">
        <v>412</v>
      </c>
      <c r="F797" s="53"/>
      <c r="G797" s="61"/>
      <c r="J797" s="48">
        <v>135600</v>
      </c>
      <c r="K797" s="93">
        <f t="shared" si="11"/>
        <v>135.6</v>
      </c>
    </row>
    <row r="798" spans="1:11" ht="15.75">
      <c r="A798" s="8" t="s">
        <v>579</v>
      </c>
      <c r="B798" s="59">
        <v>807</v>
      </c>
      <c r="C798" s="60" t="s">
        <v>55</v>
      </c>
      <c r="D798" s="60" t="s">
        <v>9</v>
      </c>
      <c r="E798" s="63" t="s">
        <v>412</v>
      </c>
      <c r="F798" s="53">
        <v>612</v>
      </c>
      <c r="G798" s="61"/>
      <c r="J798" s="48">
        <v>135600</v>
      </c>
      <c r="K798" s="93">
        <f>J798/1000</f>
        <v>135.6</v>
      </c>
    </row>
    <row r="799" spans="1:11" ht="15.75">
      <c r="A799" s="15" t="s">
        <v>49</v>
      </c>
      <c r="B799" s="71">
        <v>807</v>
      </c>
      <c r="C799" s="72" t="s">
        <v>51</v>
      </c>
      <c r="D799" s="72" t="s">
        <v>10</v>
      </c>
      <c r="E799" s="72"/>
      <c r="F799" s="71"/>
      <c r="G799" s="49">
        <f>G800</f>
        <v>7220.4</v>
      </c>
      <c r="J799" s="50">
        <f>J800</f>
        <v>6698371.79</v>
      </c>
      <c r="K799" s="93">
        <f t="shared" si="11"/>
        <v>6698.37179</v>
      </c>
    </row>
    <row r="800" spans="1:11" ht="15.75">
      <c r="A800" s="19" t="s">
        <v>101</v>
      </c>
      <c r="B800" s="56">
        <v>807</v>
      </c>
      <c r="C800" s="64" t="s">
        <v>51</v>
      </c>
      <c r="D800" s="64" t="s">
        <v>29</v>
      </c>
      <c r="E800" s="64"/>
      <c r="F800" s="56"/>
      <c r="G800" s="57">
        <f>G801</f>
        <v>7220.4</v>
      </c>
      <c r="J800" s="58">
        <f>J801</f>
        <v>6698371.79</v>
      </c>
      <c r="K800" s="93">
        <f t="shared" si="11"/>
        <v>6698.37179</v>
      </c>
    </row>
    <row r="801" spans="1:11" ht="25.5">
      <c r="A801" s="8" t="s">
        <v>131</v>
      </c>
      <c r="B801" s="53">
        <v>807</v>
      </c>
      <c r="C801" s="63" t="s">
        <v>51</v>
      </c>
      <c r="D801" s="63" t="s">
        <v>29</v>
      </c>
      <c r="E801" s="63" t="s">
        <v>152</v>
      </c>
      <c r="F801" s="53"/>
      <c r="G801" s="61">
        <f>G802</f>
        <v>7220.4</v>
      </c>
      <c r="J801" s="62">
        <f>J802</f>
        <v>6698371.79</v>
      </c>
      <c r="K801" s="93">
        <f t="shared" si="11"/>
        <v>6698.37179</v>
      </c>
    </row>
    <row r="802" spans="1:11" ht="25.5">
      <c r="A802" s="8" t="s">
        <v>280</v>
      </c>
      <c r="B802" s="53">
        <v>807</v>
      </c>
      <c r="C802" s="63" t="s">
        <v>51</v>
      </c>
      <c r="D802" s="63" t="s">
        <v>29</v>
      </c>
      <c r="E802" s="63" t="s">
        <v>278</v>
      </c>
      <c r="F802" s="53"/>
      <c r="G802" s="61">
        <f>G806+G803</f>
        <v>7220.4</v>
      </c>
      <c r="J802" s="62">
        <f>J806+J803</f>
        <v>6698371.79</v>
      </c>
      <c r="K802" s="93">
        <f t="shared" si="11"/>
        <v>6698.37179</v>
      </c>
    </row>
    <row r="803" spans="1:11" ht="25.5">
      <c r="A803" s="8" t="s">
        <v>284</v>
      </c>
      <c r="B803" s="53">
        <v>807</v>
      </c>
      <c r="C803" s="63" t="s">
        <v>51</v>
      </c>
      <c r="D803" s="63" t="s">
        <v>29</v>
      </c>
      <c r="E803" s="63" t="s">
        <v>279</v>
      </c>
      <c r="F803" s="53"/>
      <c r="G803" s="61">
        <f>G804</f>
        <v>4.4</v>
      </c>
      <c r="J803" s="48">
        <f>J804</f>
        <v>4400</v>
      </c>
      <c r="K803" s="93">
        <f t="shared" si="11"/>
        <v>4.4</v>
      </c>
    </row>
    <row r="804" spans="1:11" ht="38.25">
      <c r="A804" s="8" t="s">
        <v>285</v>
      </c>
      <c r="B804" s="53">
        <v>807</v>
      </c>
      <c r="C804" s="63" t="s">
        <v>51</v>
      </c>
      <c r="D804" s="63" t="s">
        <v>29</v>
      </c>
      <c r="E804" s="67" t="s">
        <v>283</v>
      </c>
      <c r="F804" s="53"/>
      <c r="G804" s="61">
        <f>G805</f>
        <v>4.4</v>
      </c>
      <c r="J804" s="48">
        <f>J805</f>
        <v>4400</v>
      </c>
      <c r="K804" s="93">
        <f t="shared" si="11"/>
        <v>4.4</v>
      </c>
    </row>
    <row r="805" spans="1:11" ht="15.75">
      <c r="A805" s="8" t="s">
        <v>100</v>
      </c>
      <c r="B805" s="53">
        <v>807</v>
      </c>
      <c r="C805" s="63" t="s">
        <v>51</v>
      </c>
      <c r="D805" s="63" t="s">
        <v>29</v>
      </c>
      <c r="E805" s="67" t="s">
        <v>283</v>
      </c>
      <c r="F805" s="53">
        <v>540</v>
      </c>
      <c r="G805" s="61">
        <v>4.4</v>
      </c>
      <c r="J805" s="48">
        <v>4400</v>
      </c>
      <c r="K805" s="93">
        <f t="shared" si="11"/>
        <v>4.4</v>
      </c>
    </row>
    <row r="806" spans="1:11" ht="51">
      <c r="A806" s="8" t="s">
        <v>281</v>
      </c>
      <c r="B806" s="53">
        <v>807</v>
      </c>
      <c r="C806" s="63" t="s">
        <v>51</v>
      </c>
      <c r="D806" s="63" t="s">
        <v>29</v>
      </c>
      <c r="E806" s="63" t="s">
        <v>282</v>
      </c>
      <c r="F806" s="53"/>
      <c r="G806" s="61">
        <f>G807</f>
        <v>7216</v>
      </c>
      <c r="J806" s="62">
        <f>J807</f>
        <v>6693971.79</v>
      </c>
      <c r="K806" s="93">
        <f t="shared" si="11"/>
        <v>6693.97179</v>
      </c>
    </row>
    <row r="807" spans="1:11" ht="63.75">
      <c r="A807" s="8" t="s">
        <v>286</v>
      </c>
      <c r="B807" s="53">
        <v>807</v>
      </c>
      <c r="C807" s="63" t="s">
        <v>51</v>
      </c>
      <c r="D807" s="63" t="s">
        <v>29</v>
      </c>
      <c r="E807" s="67" t="s">
        <v>334</v>
      </c>
      <c r="F807" s="53"/>
      <c r="G807" s="61">
        <f>G808</f>
        <v>7216</v>
      </c>
      <c r="J807" s="62">
        <f>J808</f>
        <v>6693971.79</v>
      </c>
      <c r="K807" s="93">
        <f t="shared" si="11"/>
        <v>6693.97179</v>
      </c>
    </row>
    <row r="808" spans="1:11" ht="25.5">
      <c r="A808" s="8" t="s">
        <v>499</v>
      </c>
      <c r="B808" s="53">
        <v>807</v>
      </c>
      <c r="C808" s="63" t="s">
        <v>51</v>
      </c>
      <c r="D808" s="63" t="s">
        <v>29</v>
      </c>
      <c r="E808" s="67" t="s">
        <v>334</v>
      </c>
      <c r="F808" s="53">
        <v>313</v>
      </c>
      <c r="G808" s="61">
        <v>7216</v>
      </c>
      <c r="J808" s="48">
        <v>6693971.79</v>
      </c>
      <c r="K808" s="93">
        <f t="shared" si="11"/>
        <v>6693.97179</v>
      </c>
    </row>
    <row r="809" spans="1:11" ht="42.75">
      <c r="A809" s="15" t="s">
        <v>86</v>
      </c>
      <c r="B809" s="71">
        <v>807</v>
      </c>
      <c r="C809" s="72" t="s">
        <v>85</v>
      </c>
      <c r="D809" s="72" t="s">
        <v>10</v>
      </c>
      <c r="E809" s="73"/>
      <c r="F809" s="74"/>
      <c r="G809" s="49">
        <f>G810+G818</f>
        <v>15821.4</v>
      </c>
      <c r="J809" s="50">
        <f>J810+J818</f>
        <v>15821400</v>
      </c>
      <c r="K809" s="93">
        <f t="shared" si="11"/>
        <v>15821.4</v>
      </c>
    </row>
    <row r="810" spans="1:11" ht="40.5">
      <c r="A810" s="19" t="s">
        <v>87</v>
      </c>
      <c r="B810" s="56">
        <v>807</v>
      </c>
      <c r="C810" s="64" t="s">
        <v>85</v>
      </c>
      <c r="D810" s="64" t="s">
        <v>9</v>
      </c>
      <c r="E810" s="75"/>
      <c r="F810" s="76"/>
      <c r="G810" s="57">
        <f>G811</f>
        <v>11902.8</v>
      </c>
      <c r="J810" s="58">
        <f>J811</f>
        <v>11902800</v>
      </c>
      <c r="K810" s="93">
        <f t="shared" si="11"/>
        <v>11902.8</v>
      </c>
    </row>
    <row r="811" spans="1:11" ht="25.5">
      <c r="A811" s="12" t="s">
        <v>104</v>
      </c>
      <c r="B811" s="53">
        <v>807</v>
      </c>
      <c r="C811" s="63" t="s">
        <v>85</v>
      </c>
      <c r="D811" s="63" t="s">
        <v>9</v>
      </c>
      <c r="E811" s="63" t="s">
        <v>317</v>
      </c>
      <c r="F811" s="53"/>
      <c r="G811" s="61">
        <f>G813</f>
        <v>11902.8</v>
      </c>
      <c r="J811" s="62">
        <f>J813</f>
        <v>11902800</v>
      </c>
      <c r="K811" s="93">
        <f t="shared" si="11"/>
        <v>11902.8</v>
      </c>
    </row>
    <row r="812" spans="1:11" ht="25.5">
      <c r="A812" s="8" t="s">
        <v>321</v>
      </c>
      <c r="B812" s="53">
        <v>807</v>
      </c>
      <c r="C812" s="63" t="s">
        <v>85</v>
      </c>
      <c r="D812" s="63" t="s">
        <v>9</v>
      </c>
      <c r="E812" s="63" t="s">
        <v>320</v>
      </c>
      <c r="F812" s="53"/>
      <c r="G812" s="61">
        <f>G813</f>
        <v>11902.8</v>
      </c>
      <c r="J812" s="62">
        <f>J813</f>
        <v>11902800</v>
      </c>
      <c r="K812" s="93">
        <f t="shared" si="11"/>
        <v>11902.8</v>
      </c>
    </row>
    <row r="813" spans="1:11" ht="25.5">
      <c r="A813" s="8" t="s">
        <v>319</v>
      </c>
      <c r="B813" s="53">
        <v>807</v>
      </c>
      <c r="C813" s="63" t="s">
        <v>85</v>
      </c>
      <c r="D813" s="63" t="s">
        <v>9</v>
      </c>
      <c r="E813" s="63" t="s">
        <v>318</v>
      </c>
      <c r="F813" s="53"/>
      <c r="G813" s="61">
        <f>G814+G816</f>
        <v>11902.8</v>
      </c>
      <c r="J813" s="62">
        <f>J814+J816</f>
        <v>11902800</v>
      </c>
      <c r="K813" s="93">
        <f aca="true" t="shared" si="12" ref="K813:K849">J813/1000</f>
        <v>11902.8</v>
      </c>
    </row>
    <row r="814" spans="1:11" ht="51">
      <c r="A814" s="18" t="s">
        <v>105</v>
      </c>
      <c r="B814" s="53">
        <v>807</v>
      </c>
      <c r="C814" s="63" t="s">
        <v>85</v>
      </c>
      <c r="D814" s="63" t="s">
        <v>9</v>
      </c>
      <c r="E814" s="63" t="s">
        <v>490</v>
      </c>
      <c r="F814" s="53"/>
      <c r="G814" s="61">
        <f>G815</f>
        <v>8922.8</v>
      </c>
      <c r="J814" s="62">
        <f>J815</f>
        <v>8922800</v>
      </c>
      <c r="K814" s="93">
        <f t="shared" si="12"/>
        <v>8922.8</v>
      </c>
    </row>
    <row r="815" spans="1:11" ht="15.75">
      <c r="A815" s="8" t="s">
        <v>451</v>
      </c>
      <c r="B815" s="53">
        <v>807</v>
      </c>
      <c r="C815" s="63" t="s">
        <v>85</v>
      </c>
      <c r="D815" s="63" t="s">
        <v>9</v>
      </c>
      <c r="E815" s="63" t="s">
        <v>490</v>
      </c>
      <c r="F815" s="53">
        <v>510</v>
      </c>
      <c r="G815" s="61">
        <v>8922.8</v>
      </c>
      <c r="J815" s="48">
        <v>8922800</v>
      </c>
      <c r="K815" s="93">
        <f t="shared" si="12"/>
        <v>8922.8</v>
      </c>
    </row>
    <row r="816" spans="1:11" ht="25.5">
      <c r="A816" s="18" t="s">
        <v>90</v>
      </c>
      <c r="B816" s="53">
        <v>807</v>
      </c>
      <c r="C816" s="63" t="s">
        <v>85</v>
      </c>
      <c r="D816" s="63" t="s">
        <v>9</v>
      </c>
      <c r="E816" s="63" t="s">
        <v>491</v>
      </c>
      <c r="F816" s="53"/>
      <c r="G816" s="61">
        <f>G817</f>
        <v>2980</v>
      </c>
      <c r="J816" s="48">
        <f>J817</f>
        <v>2980000</v>
      </c>
      <c r="K816" s="93">
        <f t="shared" si="12"/>
        <v>2980</v>
      </c>
    </row>
    <row r="817" spans="1:11" ht="15.75">
      <c r="A817" s="8" t="s">
        <v>451</v>
      </c>
      <c r="B817" s="53">
        <v>807</v>
      </c>
      <c r="C817" s="63" t="s">
        <v>85</v>
      </c>
      <c r="D817" s="63" t="s">
        <v>9</v>
      </c>
      <c r="E817" s="63" t="s">
        <v>491</v>
      </c>
      <c r="F817" s="53">
        <v>510</v>
      </c>
      <c r="G817" s="61">
        <v>2980</v>
      </c>
      <c r="J817" s="48">
        <v>2980000</v>
      </c>
      <c r="K817" s="93">
        <f t="shared" si="12"/>
        <v>2980</v>
      </c>
    </row>
    <row r="818" spans="1:11" ht="15.75">
      <c r="A818" s="6" t="s">
        <v>88</v>
      </c>
      <c r="B818" s="56">
        <v>807</v>
      </c>
      <c r="C818" s="64" t="s">
        <v>85</v>
      </c>
      <c r="D818" s="64" t="s">
        <v>13</v>
      </c>
      <c r="E818" s="64"/>
      <c r="F818" s="56"/>
      <c r="G818" s="57">
        <f>G819</f>
        <v>3918.6</v>
      </c>
      <c r="J818" s="58">
        <f>J819</f>
        <v>3918600</v>
      </c>
      <c r="K818" s="93">
        <f t="shared" si="12"/>
        <v>3918.6</v>
      </c>
    </row>
    <row r="819" spans="1:11" ht="25.5">
      <c r="A819" s="12" t="s">
        <v>104</v>
      </c>
      <c r="B819" s="53">
        <v>807</v>
      </c>
      <c r="C819" s="63" t="s">
        <v>85</v>
      </c>
      <c r="D819" s="63" t="s">
        <v>13</v>
      </c>
      <c r="E819" s="63" t="s">
        <v>317</v>
      </c>
      <c r="F819" s="53"/>
      <c r="G819" s="61">
        <f>G820</f>
        <v>3918.6</v>
      </c>
      <c r="J819" s="62">
        <f>J820</f>
        <v>3918600</v>
      </c>
      <c r="K819" s="93">
        <f t="shared" si="12"/>
        <v>3918.6</v>
      </c>
    </row>
    <row r="820" spans="1:11" ht="25.5">
      <c r="A820" s="12" t="s">
        <v>89</v>
      </c>
      <c r="B820" s="53">
        <v>807</v>
      </c>
      <c r="C820" s="63" t="s">
        <v>85</v>
      </c>
      <c r="D820" s="63" t="s">
        <v>13</v>
      </c>
      <c r="E820" s="63" t="s">
        <v>318</v>
      </c>
      <c r="F820" s="53"/>
      <c r="G820" s="61">
        <f>G821</f>
        <v>3918.6</v>
      </c>
      <c r="J820" s="62">
        <f>J821</f>
        <v>3918600</v>
      </c>
      <c r="K820" s="93">
        <f t="shared" si="12"/>
        <v>3918.6</v>
      </c>
    </row>
    <row r="821" spans="1:11" ht="51">
      <c r="A821" s="8" t="s">
        <v>486</v>
      </c>
      <c r="B821" s="53">
        <v>807</v>
      </c>
      <c r="C821" s="63" t="s">
        <v>85</v>
      </c>
      <c r="D821" s="63" t="s">
        <v>13</v>
      </c>
      <c r="E821" s="63" t="s">
        <v>492</v>
      </c>
      <c r="F821" s="53"/>
      <c r="G821" s="61">
        <f>G822</f>
        <v>3918.6</v>
      </c>
      <c r="J821" s="62">
        <f>J822</f>
        <v>3918600</v>
      </c>
      <c r="K821" s="93">
        <f t="shared" si="12"/>
        <v>3918.6</v>
      </c>
    </row>
    <row r="822" spans="1:11" ht="15.75">
      <c r="A822" s="8" t="s">
        <v>100</v>
      </c>
      <c r="B822" s="53">
        <v>807</v>
      </c>
      <c r="C822" s="63" t="s">
        <v>85</v>
      </c>
      <c r="D822" s="63" t="s">
        <v>13</v>
      </c>
      <c r="E822" s="63" t="s">
        <v>492</v>
      </c>
      <c r="F822" s="53">
        <v>540</v>
      </c>
      <c r="G822" s="61">
        <f>3497.5-78.9+500</f>
        <v>3918.6</v>
      </c>
      <c r="J822" s="48">
        <v>3918600</v>
      </c>
      <c r="K822" s="93">
        <f t="shared" si="12"/>
        <v>3918.6</v>
      </c>
    </row>
    <row r="823" spans="1:11" ht="33">
      <c r="A823" s="21" t="s">
        <v>39</v>
      </c>
      <c r="B823" s="51" t="s">
        <v>40</v>
      </c>
      <c r="C823" s="52"/>
      <c r="D823" s="52"/>
      <c r="E823" s="73"/>
      <c r="F823" s="71"/>
      <c r="G823" s="49">
        <f>G824</f>
        <v>847.5</v>
      </c>
      <c r="J823" s="50">
        <f>J824</f>
        <v>833760.4099999999</v>
      </c>
      <c r="K823" s="93">
        <f t="shared" si="12"/>
        <v>833.7604099999999</v>
      </c>
    </row>
    <row r="824" spans="1:11" ht="15.75">
      <c r="A824" s="15" t="s">
        <v>8</v>
      </c>
      <c r="B824" s="51" t="s">
        <v>40</v>
      </c>
      <c r="C824" s="52" t="s">
        <v>9</v>
      </c>
      <c r="D824" s="52" t="s">
        <v>10</v>
      </c>
      <c r="E824" s="52"/>
      <c r="F824" s="71"/>
      <c r="G824" s="49">
        <f>G825</f>
        <v>847.5</v>
      </c>
      <c r="J824" s="50">
        <f>J825+J841</f>
        <v>833760.4099999999</v>
      </c>
      <c r="K824" s="93">
        <f t="shared" si="12"/>
        <v>833.7604099999999</v>
      </c>
    </row>
    <row r="825" spans="1:11" ht="40.5">
      <c r="A825" s="19" t="s">
        <v>36</v>
      </c>
      <c r="B825" s="54">
        <v>837</v>
      </c>
      <c r="C825" s="55" t="s">
        <v>9</v>
      </c>
      <c r="D825" s="55" t="s">
        <v>37</v>
      </c>
      <c r="E825" s="63"/>
      <c r="F825" s="53"/>
      <c r="G825" s="57">
        <f>G826</f>
        <v>847.5</v>
      </c>
      <c r="J825" s="58">
        <f>J826</f>
        <v>826281.72</v>
      </c>
      <c r="K825" s="93">
        <f t="shared" si="12"/>
        <v>826.28172</v>
      </c>
    </row>
    <row r="826" spans="1:11" ht="15.75">
      <c r="A826" s="7" t="s">
        <v>26</v>
      </c>
      <c r="B826" s="53">
        <v>837</v>
      </c>
      <c r="C826" s="63" t="s">
        <v>9</v>
      </c>
      <c r="D826" s="63" t="s">
        <v>37</v>
      </c>
      <c r="E826" s="63" t="s">
        <v>134</v>
      </c>
      <c r="F826" s="53"/>
      <c r="G826" s="61">
        <f>G827</f>
        <v>847.5</v>
      </c>
      <c r="J826" s="62">
        <f>J827</f>
        <v>826281.72</v>
      </c>
      <c r="K826" s="93">
        <f t="shared" si="12"/>
        <v>826.28172</v>
      </c>
    </row>
    <row r="827" spans="1:11" ht="25.5">
      <c r="A827" s="8" t="s">
        <v>38</v>
      </c>
      <c r="B827" s="53">
        <v>837</v>
      </c>
      <c r="C827" s="63" t="s">
        <v>9</v>
      </c>
      <c r="D827" s="63" t="s">
        <v>37</v>
      </c>
      <c r="E827" s="63" t="s">
        <v>146</v>
      </c>
      <c r="F827" s="53"/>
      <c r="G827" s="61">
        <f>G828+G833</f>
        <v>847.5</v>
      </c>
      <c r="J827" s="62">
        <f>J828+J833</f>
        <v>826281.72</v>
      </c>
      <c r="K827" s="93">
        <f t="shared" si="12"/>
        <v>826.28172</v>
      </c>
    </row>
    <row r="828" spans="1:11" ht="25.5">
      <c r="A828" s="8" t="s">
        <v>41</v>
      </c>
      <c r="B828" s="53">
        <v>837</v>
      </c>
      <c r="C828" s="63" t="s">
        <v>9</v>
      </c>
      <c r="D828" s="63" t="s">
        <v>37</v>
      </c>
      <c r="E828" s="63" t="s">
        <v>147</v>
      </c>
      <c r="F828" s="53"/>
      <c r="G828" s="61">
        <f>G829</f>
        <v>560.7</v>
      </c>
      <c r="J828" s="62">
        <f>J829</f>
        <v>603056.21</v>
      </c>
      <c r="K828" s="93">
        <f t="shared" si="12"/>
        <v>603.05621</v>
      </c>
    </row>
    <row r="829" spans="1:11" ht="25.5">
      <c r="A829" s="7" t="s">
        <v>15</v>
      </c>
      <c r="B829" s="53">
        <v>837</v>
      </c>
      <c r="C829" s="63" t="s">
        <v>9</v>
      </c>
      <c r="D829" s="63" t="s">
        <v>37</v>
      </c>
      <c r="E829" s="63" t="s">
        <v>147</v>
      </c>
      <c r="F829" s="53">
        <v>120</v>
      </c>
      <c r="G829" s="61">
        <f>G830+G831+G832</f>
        <v>560.7</v>
      </c>
      <c r="J829" s="62">
        <f>J830+J831+J832</f>
        <v>603056.21</v>
      </c>
      <c r="K829" s="93">
        <f t="shared" si="12"/>
        <v>603.05621</v>
      </c>
    </row>
    <row r="830" spans="1:11" ht="25.5" customHeight="1">
      <c r="A830" s="7" t="s">
        <v>138</v>
      </c>
      <c r="B830" s="53">
        <v>837</v>
      </c>
      <c r="C830" s="63" t="s">
        <v>9</v>
      </c>
      <c r="D830" s="63" t="s">
        <v>37</v>
      </c>
      <c r="E830" s="63" t="s">
        <v>147</v>
      </c>
      <c r="F830" s="53">
        <v>121</v>
      </c>
      <c r="G830" s="61">
        <v>364.3</v>
      </c>
      <c r="J830" s="48">
        <v>391799</v>
      </c>
      <c r="K830" s="93">
        <f t="shared" si="12"/>
        <v>391.799</v>
      </c>
    </row>
    <row r="831" spans="1:11" ht="28.5" customHeight="1">
      <c r="A831" s="7" t="s">
        <v>139</v>
      </c>
      <c r="B831" s="53">
        <v>837</v>
      </c>
      <c r="C831" s="63" t="s">
        <v>9</v>
      </c>
      <c r="D831" s="63" t="s">
        <v>37</v>
      </c>
      <c r="E831" s="63" t="s">
        <v>147</v>
      </c>
      <c r="F831" s="53">
        <v>122</v>
      </c>
      <c r="G831" s="61">
        <f>57.6+28.8</f>
        <v>86.4</v>
      </c>
      <c r="J831" s="48">
        <v>86355</v>
      </c>
      <c r="K831" s="93">
        <f t="shared" si="12"/>
        <v>86.355</v>
      </c>
    </row>
    <row r="832" spans="1:11" ht="38.25">
      <c r="A832" s="7" t="s">
        <v>140</v>
      </c>
      <c r="B832" s="53">
        <v>837</v>
      </c>
      <c r="C832" s="63" t="s">
        <v>9</v>
      </c>
      <c r="D832" s="63" t="s">
        <v>37</v>
      </c>
      <c r="E832" s="63" t="s">
        <v>147</v>
      </c>
      <c r="F832" s="53">
        <v>129</v>
      </c>
      <c r="G832" s="61">
        <v>110</v>
      </c>
      <c r="J832" s="48">
        <v>124902.21</v>
      </c>
      <c r="K832" s="93">
        <f t="shared" si="12"/>
        <v>124.90221000000001</v>
      </c>
    </row>
    <row r="833" spans="1:11" ht="15.75">
      <c r="A833" s="7" t="s">
        <v>128</v>
      </c>
      <c r="B833" s="53">
        <v>837</v>
      </c>
      <c r="C833" s="63" t="s">
        <v>9</v>
      </c>
      <c r="D833" s="63" t="s">
        <v>37</v>
      </c>
      <c r="E833" s="63" t="s">
        <v>148</v>
      </c>
      <c r="F833" s="53"/>
      <c r="G833" s="61">
        <f>G834+G838</f>
        <v>286.8</v>
      </c>
      <c r="J833" s="62">
        <f>J834+J838</f>
        <v>223225.51</v>
      </c>
      <c r="K833" s="93">
        <f t="shared" si="12"/>
        <v>223.22551</v>
      </c>
    </row>
    <row r="834" spans="1:11" ht="25.5">
      <c r="A834" s="7" t="s">
        <v>15</v>
      </c>
      <c r="B834" s="53">
        <v>837</v>
      </c>
      <c r="C834" s="63" t="s">
        <v>9</v>
      </c>
      <c r="D834" s="63" t="s">
        <v>37</v>
      </c>
      <c r="E834" s="63" t="s">
        <v>148</v>
      </c>
      <c r="F834" s="53">
        <v>120</v>
      </c>
      <c r="G834" s="61">
        <f>G836+G835+G837</f>
        <v>268</v>
      </c>
      <c r="J834" s="62">
        <f>J836+J835+J837</f>
        <v>207425.51</v>
      </c>
      <c r="K834" s="93">
        <f t="shared" si="12"/>
        <v>207.42551</v>
      </c>
    </row>
    <row r="835" spans="1:11" ht="25.5" customHeight="1">
      <c r="A835" s="7" t="s">
        <v>138</v>
      </c>
      <c r="B835" s="53">
        <v>837</v>
      </c>
      <c r="C835" s="63" t="s">
        <v>9</v>
      </c>
      <c r="D835" s="63" t="s">
        <v>37</v>
      </c>
      <c r="E835" s="63" t="s">
        <v>148</v>
      </c>
      <c r="F835" s="53">
        <v>121</v>
      </c>
      <c r="G835" s="61">
        <v>174.3</v>
      </c>
      <c r="J835" s="48">
        <v>136209</v>
      </c>
      <c r="K835" s="93">
        <f t="shared" si="12"/>
        <v>136.209</v>
      </c>
    </row>
    <row r="836" spans="1:11" ht="25.5">
      <c r="A836" s="7" t="s">
        <v>139</v>
      </c>
      <c r="B836" s="53">
        <v>837</v>
      </c>
      <c r="C836" s="63" t="s">
        <v>9</v>
      </c>
      <c r="D836" s="63" t="s">
        <v>37</v>
      </c>
      <c r="E836" s="63" t="s">
        <v>148</v>
      </c>
      <c r="F836" s="53">
        <v>122</v>
      </c>
      <c r="G836" s="61">
        <f>27.4+13.7</f>
        <v>41.099999999999994</v>
      </c>
      <c r="J836" s="48">
        <v>27426</v>
      </c>
      <c r="K836" s="93">
        <f t="shared" si="12"/>
        <v>27.426</v>
      </c>
    </row>
    <row r="837" spans="1:11" ht="38.25">
      <c r="A837" s="7" t="s">
        <v>140</v>
      </c>
      <c r="B837" s="53">
        <v>837</v>
      </c>
      <c r="C837" s="63" t="s">
        <v>9</v>
      </c>
      <c r="D837" s="63" t="s">
        <v>37</v>
      </c>
      <c r="E837" s="63" t="s">
        <v>148</v>
      </c>
      <c r="F837" s="53">
        <v>129</v>
      </c>
      <c r="G837" s="61">
        <v>52.6</v>
      </c>
      <c r="J837" s="48">
        <v>43790.51</v>
      </c>
      <c r="K837" s="93">
        <f t="shared" si="12"/>
        <v>43.790510000000005</v>
      </c>
    </row>
    <row r="838" spans="1:11" ht="15.75">
      <c r="A838" s="7" t="s">
        <v>16</v>
      </c>
      <c r="B838" s="53">
        <v>837</v>
      </c>
      <c r="C838" s="63" t="s">
        <v>9</v>
      </c>
      <c r="D838" s="63" t="s">
        <v>37</v>
      </c>
      <c r="E838" s="63" t="s">
        <v>148</v>
      </c>
      <c r="F838" s="53">
        <v>240</v>
      </c>
      <c r="G838" s="61">
        <f>G839+G840</f>
        <v>18.8</v>
      </c>
      <c r="J838" s="48">
        <f>J839+J840</f>
        <v>15800</v>
      </c>
      <c r="K838" s="93">
        <f t="shared" si="12"/>
        <v>15.8</v>
      </c>
    </row>
    <row r="839" spans="1:11" ht="25.5">
      <c r="A839" s="7" t="s">
        <v>17</v>
      </c>
      <c r="B839" s="53">
        <v>837</v>
      </c>
      <c r="C839" s="63" t="s">
        <v>9</v>
      </c>
      <c r="D839" s="63" t="s">
        <v>37</v>
      </c>
      <c r="E839" s="63" t="s">
        <v>148</v>
      </c>
      <c r="F839" s="53">
        <v>242</v>
      </c>
      <c r="G839" s="61">
        <v>7.8</v>
      </c>
      <c r="J839" s="48">
        <v>7300</v>
      </c>
      <c r="K839" s="93">
        <f t="shared" si="12"/>
        <v>7.3</v>
      </c>
    </row>
    <row r="840" spans="1:11" ht="25.5">
      <c r="A840" s="7" t="s">
        <v>18</v>
      </c>
      <c r="B840" s="53">
        <v>837</v>
      </c>
      <c r="C840" s="63" t="s">
        <v>9</v>
      </c>
      <c r="D840" s="63" t="s">
        <v>37</v>
      </c>
      <c r="E840" s="63" t="s">
        <v>148</v>
      </c>
      <c r="F840" s="53">
        <v>244</v>
      </c>
      <c r="G840" s="61">
        <v>11</v>
      </c>
      <c r="J840" s="48">
        <v>8500</v>
      </c>
      <c r="K840" s="93">
        <f t="shared" si="12"/>
        <v>8.5</v>
      </c>
    </row>
    <row r="841" spans="1:11" ht="15.75">
      <c r="A841" s="1" t="s">
        <v>31</v>
      </c>
      <c r="B841" s="71">
        <v>837</v>
      </c>
      <c r="C841" s="72" t="s">
        <v>9</v>
      </c>
      <c r="D841" s="72" t="s">
        <v>19</v>
      </c>
      <c r="E841" s="72"/>
      <c r="F841" s="71"/>
      <c r="G841" s="49"/>
      <c r="H841" s="83"/>
      <c r="I841" s="83"/>
      <c r="J841" s="84">
        <f>J846</f>
        <v>7478.6900000000005</v>
      </c>
      <c r="K841" s="98">
        <f t="shared" si="12"/>
        <v>7.47869</v>
      </c>
    </row>
    <row r="842" spans="1:11" ht="15.75">
      <c r="A842" s="8" t="s">
        <v>78</v>
      </c>
      <c r="B842" s="53">
        <v>807</v>
      </c>
      <c r="C842" s="63" t="s">
        <v>9</v>
      </c>
      <c r="D842" s="63" t="s">
        <v>19</v>
      </c>
      <c r="E842" s="63" t="s">
        <v>330</v>
      </c>
      <c r="F842" s="53"/>
      <c r="G842" s="61">
        <f>G843</f>
        <v>0</v>
      </c>
      <c r="J842" s="62">
        <f>J843</f>
        <v>0</v>
      </c>
      <c r="K842" s="93">
        <v>7.5</v>
      </c>
    </row>
    <row r="843" spans="1:11" ht="27.75" customHeight="1">
      <c r="A843" s="8" t="s">
        <v>333</v>
      </c>
      <c r="B843" s="53">
        <v>807</v>
      </c>
      <c r="C843" s="63" t="s">
        <v>9</v>
      </c>
      <c r="D843" s="63" t="s">
        <v>19</v>
      </c>
      <c r="E843" s="63" t="s">
        <v>331</v>
      </c>
      <c r="F843" s="53"/>
      <c r="G843" s="61">
        <f>G844</f>
        <v>0</v>
      </c>
      <c r="J843" s="62">
        <f>J844</f>
        <v>0</v>
      </c>
      <c r="K843" s="93">
        <v>7.5</v>
      </c>
    </row>
    <row r="844" spans="1:11" ht="15.75" hidden="1">
      <c r="A844" s="1"/>
      <c r="B844" s="71"/>
      <c r="C844" s="72"/>
      <c r="D844" s="72"/>
      <c r="E844" s="72"/>
      <c r="F844" s="71"/>
      <c r="G844" s="49"/>
      <c r="H844" s="83"/>
      <c r="I844" s="83"/>
      <c r="J844" s="84"/>
      <c r="K844" s="98"/>
    </row>
    <row r="845" spans="1:11" ht="15.75" hidden="1">
      <c r="A845" s="1"/>
      <c r="B845" s="71"/>
      <c r="C845" s="72"/>
      <c r="D845" s="72"/>
      <c r="E845" s="72"/>
      <c r="F845" s="71"/>
      <c r="G845" s="49"/>
      <c r="H845" s="83"/>
      <c r="I845" s="83"/>
      <c r="J845" s="84"/>
      <c r="K845" s="98"/>
    </row>
    <row r="846" spans="1:11" ht="29.25" customHeight="1">
      <c r="A846" s="7" t="s">
        <v>583</v>
      </c>
      <c r="B846" s="53">
        <v>837</v>
      </c>
      <c r="C846" s="63" t="s">
        <v>9</v>
      </c>
      <c r="D846" s="63" t="s">
        <v>19</v>
      </c>
      <c r="E846" s="63" t="s">
        <v>414</v>
      </c>
      <c r="F846" s="53"/>
      <c r="G846" s="61"/>
      <c r="J846" s="48">
        <f>J847</f>
        <v>7478.6900000000005</v>
      </c>
      <c r="K846" s="93">
        <f t="shared" si="12"/>
        <v>7.47869</v>
      </c>
    </row>
    <row r="847" spans="1:11" ht="28.5" customHeight="1">
      <c r="A847" s="7" t="s">
        <v>15</v>
      </c>
      <c r="B847" s="53">
        <v>837</v>
      </c>
      <c r="C847" s="63" t="s">
        <v>9</v>
      </c>
      <c r="D847" s="63" t="s">
        <v>19</v>
      </c>
      <c r="E847" s="63" t="s">
        <v>414</v>
      </c>
      <c r="F847" s="53">
        <v>120</v>
      </c>
      <c r="G847" s="61"/>
      <c r="J847" s="48">
        <f>J848+J849</f>
        <v>7478.6900000000005</v>
      </c>
      <c r="K847" s="93">
        <f t="shared" si="12"/>
        <v>7.47869</v>
      </c>
    </row>
    <row r="848" spans="1:11" ht="15.75">
      <c r="A848" s="7" t="s">
        <v>138</v>
      </c>
      <c r="B848" s="53">
        <v>837</v>
      </c>
      <c r="C848" s="63" t="s">
        <v>9</v>
      </c>
      <c r="D848" s="63" t="s">
        <v>19</v>
      </c>
      <c r="E848" s="63" t="s">
        <v>414</v>
      </c>
      <c r="F848" s="53">
        <v>121</v>
      </c>
      <c r="G848" s="61"/>
      <c r="J848" s="48">
        <v>5744</v>
      </c>
      <c r="K848" s="93">
        <f t="shared" si="12"/>
        <v>5.744</v>
      </c>
    </row>
    <row r="849" spans="1:11" ht="40.5" customHeight="1">
      <c r="A849" s="7" t="s">
        <v>140</v>
      </c>
      <c r="B849" s="53">
        <v>837</v>
      </c>
      <c r="C849" s="63" t="s">
        <v>9</v>
      </c>
      <c r="D849" s="63" t="s">
        <v>19</v>
      </c>
      <c r="E849" s="63" t="s">
        <v>414</v>
      </c>
      <c r="F849" s="53">
        <v>129</v>
      </c>
      <c r="G849" s="61"/>
      <c r="J849" s="48">
        <v>1734.69</v>
      </c>
      <c r="K849" s="93">
        <f t="shared" si="12"/>
        <v>1.73469</v>
      </c>
    </row>
    <row r="850" spans="1:11" ht="15.75">
      <c r="A850" s="31" t="s">
        <v>110</v>
      </c>
      <c r="B850" s="85"/>
      <c r="C850" s="72"/>
      <c r="D850" s="72"/>
      <c r="E850" s="72"/>
      <c r="F850" s="71"/>
      <c r="G850" s="49">
        <f>-16837.4</f>
        <v>-16837.4</v>
      </c>
      <c r="J850" s="48"/>
      <c r="K850" s="93">
        <v>3037.8</v>
      </c>
    </row>
    <row r="851" ht="15.75">
      <c r="G851" s="90">
        <f>537949.6-G11</f>
        <v>-16837.4314</v>
      </c>
    </row>
  </sheetData>
  <sheetProtection/>
  <mergeCells count="13">
    <mergeCell ref="A1:G1"/>
    <mergeCell ref="C4:K4"/>
    <mergeCell ref="F2:K2"/>
    <mergeCell ref="E3:K3"/>
    <mergeCell ref="A7:K7"/>
    <mergeCell ref="A6:K6"/>
    <mergeCell ref="G9:G10"/>
    <mergeCell ref="A9:A10"/>
    <mergeCell ref="C9:C10"/>
    <mergeCell ref="D9:D10"/>
    <mergeCell ref="E9:E10"/>
    <mergeCell ref="F9:F10"/>
    <mergeCell ref="B9:B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RePack by SPecialiST</cp:lastModifiedBy>
  <cp:lastPrinted>2017-06-19T05:23:41Z</cp:lastPrinted>
  <dcterms:created xsi:type="dcterms:W3CDTF">2013-11-09T15:07:54Z</dcterms:created>
  <dcterms:modified xsi:type="dcterms:W3CDTF">2017-06-19T05:25:37Z</dcterms:modified>
  <cp:category/>
  <cp:version/>
  <cp:contentType/>
  <cp:contentStatus/>
</cp:coreProperties>
</file>