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4\"/>
    </mc:Choice>
  </mc:AlternateContent>
  <xr:revisionPtr revIDLastSave="0" documentId="8_{25910527-41C9-40B0-98D0-9C3DF45BE1C4}" xr6:coauthVersionLast="36" xr6:coauthVersionMax="36" xr10:uidLastSave="{00000000-0000-0000-0000-000000000000}"/>
  <bookViews>
    <workbookView xWindow="0" yWindow="0" windowWidth="28800" windowHeight="12225" tabRatio="883" activeTab="11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  <sheet name="09.2024" sheetId="128" r:id="rId9"/>
    <sheet name="10.2024" sheetId="129" r:id="rId10"/>
    <sheet name="11.2024" sheetId="130" r:id="rId11"/>
    <sheet name="12.2024" sheetId="131" r:id="rId12"/>
  </sheets>
  <calcPr calcId="191029" iterateDelta="1E-4"/>
</workbook>
</file>

<file path=xl/calcChain.xml><?xml version="1.0" encoding="utf-8"?>
<calcChain xmlns="http://schemas.openxmlformats.org/spreadsheetml/2006/main">
  <c r="H13" i="131" l="1"/>
  <c r="M17" i="131" l="1"/>
  <c r="M19" i="131"/>
  <c r="J22" i="131"/>
  <c r="D34" i="131" l="1"/>
  <c r="B34" i="131"/>
  <c r="B35" i="131" s="1"/>
  <c r="E33" i="131"/>
  <c r="C33" i="131"/>
  <c r="E32" i="131"/>
  <c r="C32" i="131"/>
  <c r="E31" i="131"/>
  <c r="C31" i="131"/>
  <c r="E30" i="131"/>
  <c r="C30" i="131"/>
  <c r="E29" i="131"/>
  <c r="C29" i="131"/>
  <c r="B21" i="131"/>
  <c r="B19" i="131"/>
  <c r="B18" i="131"/>
  <c r="H17" i="131"/>
  <c r="B17" i="131" s="1"/>
  <c r="G17" i="131"/>
  <c r="F17" i="131"/>
  <c r="E17" i="131"/>
  <c r="D17" i="131"/>
  <c r="C17" i="131"/>
  <c r="B14" i="131"/>
  <c r="B13" i="131"/>
  <c r="G12" i="131"/>
  <c r="F12" i="131"/>
  <c r="E12" i="131"/>
  <c r="D12" i="131"/>
  <c r="C12" i="131"/>
  <c r="B11" i="131"/>
  <c r="B10" i="131"/>
  <c r="H9" i="131"/>
  <c r="G9" i="131"/>
  <c r="F9" i="131"/>
  <c r="E9" i="131"/>
  <c r="D9" i="131"/>
  <c r="C9" i="131"/>
  <c r="H8" i="131"/>
  <c r="G8" i="131"/>
  <c r="F8" i="131"/>
  <c r="E8" i="131"/>
  <c r="D8" i="131"/>
  <c r="C8" i="131"/>
  <c r="H7" i="131"/>
  <c r="G7" i="131"/>
  <c r="G6" i="131" s="1"/>
  <c r="F7" i="131"/>
  <c r="E7" i="131"/>
  <c r="D7" i="131"/>
  <c r="C7" i="131"/>
  <c r="B9" i="131" l="1"/>
  <c r="E6" i="131"/>
  <c r="F6" i="131"/>
  <c r="B8" i="131"/>
  <c r="H6" i="131"/>
  <c r="B7" i="131"/>
  <c r="B6" i="131" s="1"/>
  <c r="J7" i="131" s="1"/>
  <c r="C6" i="131"/>
  <c r="D6" i="131"/>
  <c r="H12" i="131"/>
  <c r="B12" i="131" s="1"/>
  <c r="D35" i="131"/>
  <c r="C34" i="131"/>
  <c r="E34" i="131"/>
  <c r="J23" i="131"/>
  <c r="J25" i="131" s="1"/>
  <c r="J19" i="131"/>
  <c r="H13" i="130"/>
  <c r="M19" i="130" l="1"/>
  <c r="J19" i="130"/>
  <c r="M17" i="130"/>
  <c r="C29" i="130" l="1"/>
  <c r="C32" i="130"/>
  <c r="J24" i="130"/>
  <c r="D34" i="130" l="1"/>
  <c r="B34" i="130"/>
  <c r="B35" i="130" s="1"/>
  <c r="E33" i="130"/>
  <c r="C33" i="130"/>
  <c r="E32" i="130"/>
  <c r="E31" i="130"/>
  <c r="C31" i="130"/>
  <c r="E30" i="130"/>
  <c r="C30" i="130"/>
  <c r="E29" i="130"/>
  <c r="J22" i="130"/>
  <c r="B21" i="130"/>
  <c r="B19" i="130"/>
  <c r="B18" i="130"/>
  <c r="H17" i="130"/>
  <c r="G17" i="130"/>
  <c r="F17" i="130"/>
  <c r="E17" i="130"/>
  <c r="D17" i="130"/>
  <c r="C17" i="130"/>
  <c r="B14" i="130"/>
  <c r="B13" i="130"/>
  <c r="H12" i="130"/>
  <c r="G12" i="130"/>
  <c r="F12" i="130"/>
  <c r="E12" i="130"/>
  <c r="D12" i="130"/>
  <c r="C12" i="130"/>
  <c r="B11" i="130"/>
  <c r="B10" i="130"/>
  <c r="H9" i="130"/>
  <c r="G9" i="130"/>
  <c r="F9" i="130"/>
  <c r="E9" i="130"/>
  <c r="D9" i="130"/>
  <c r="C9" i="130"/>
  <c r="H8" i="130"/>
  <c r="G8" i="130"/>
  <c r="F8" i="130"/>
  <c r="E8" i="130"/>
  <c r="B8" i="130" s="1"/>
  <c r="D8" i="130"/>
  <c r="C8" i="130"/>
  <c r="H7" i="130"/>
  <c r="G7" i="130"/>
  <c r="G6" i="130" s="1"/>
  <c r="F7" i="130"/>
  <c r="E7" i="130"/>
  <c r="D7" i="130"/>
  <c r="C7" i="130"/>
  <c r="C6" i="130" s="1"/>
  <c r="D6" i="130" l="1"/>
  <c r="H6" i="130"/>
  <c r="B9" i="130"/>
  <c r="B7" i="130"/>
  <c r="B6" i="130" s="1"/>
  <c r="J7" i="130" s="1"/>
  <c r="F6" i="130"/>
  <c r="B12" i="130"/>
  <c r="E6" i="130"/>
  <c r="B17" i="130"/>
  <c r="C34" i="130"/>
  <c r="E34" i="130"/>
  <c r="D35" i="130"/>
  <c r="J23" i="130"/>
  <c r="J25" i="130" s="1"/>
  <c r="H13" i="129"/>
  <c r="J19" i="129"/>
  <c r="C29" i="129" l="1"/>
  <c r="D34" i="129" l="1"/>
  <c r="J23" i="129" s="1"/>
  <c r="B34" i="129"/>
  <c r="B35" i="129" s="1"/>
  <c r="E33" i="129"/>
  <c r="C33" i="129"/>
  <c r="E32" i="129"/>
  <c r="C32" i="129"/>
  <c r="E31" i="129"/>
  <c r="C31" i="129"/>
  <c r="E30" i="129"/>
  <c r="C30" i="129"/>
  <c r="E29" i="129"/>
  <c r="J22" i="129"/>
  <c r="J25" i="129" s="1"/>
  <c r="B21" i="129"/>
  <c r="D35" i="129" s="1"/>
  <c r="B19" i="129"/>
  <c r="B18" i="129"/>
  <c r="H17" i="129"/>
  <c r="G17" i="129"/>
  <c r="F17" i="129"/>
  <c r="E17" i="129"/>
  <c r="D17" i="129"/>
  <c r="C17" i="129"/>
  <c r="B14" i="129"/>
  <c r="B13" i="129"/>
  <c r="G12" i="129"/>
  <c r="F12" i="129"/>
  <c r="E12" i="129"/>
  <c r="D12" i="129"/>
  <c r="C12" i="129"/>
  <c r="B11" i="129"/>
  <c r="B10" i="129"/>
  <c r="H9" i="129"/>
  <c r="G9" i="129"/>
  <c r="F9" i="129"/>
  <c r="E9" i="129"/>
  <c r="D9" i="129"/>
  <c r="C9" i="129"/>
  <c r="H8" i="129"/>
  <c r="G8" i="129"/>
  <c r="G6" i="129" s="1"/>
  <c r="F8" i="129"/>
  <c r="E8" i="129"/>
  <c r="D8" i="129"/>
  <c r="C8" i="129"/>
  <c r="G7" i="129"/>
  <c r="F7" i="129"/>
  <c r="E7" i="129"/>
  <c r="D7" i="129"/>
  <c r="D6" i="129" s="1"/>
  <c r="C7" i="129"/>
  <c r="C6" i="129"/>
  <c r="F6" i="129" l="1"/>
  <c r="B17" i="129"/>
  <c r="M19" i="129" s="1"/>
  <c r="B8" i="129"/>
  <c r="B9" i="129"/>
  <c r="E6" i="129"/>
  <c r="C34" i="129"/>
  <c r="E34" i="129"/>
  <c r="H7" i="129"/>
  <c r="H12" i="129"/>
  <c r="B12" i="129" s="1"/>
  <c r="H13" i="128"/>
  <c r="M17" i="129" l="1"/>
  <c r="H6" i="129"/>
  <c r="B7" i="129"/>
  <c r="B6" i="129" s="1"/>
  <c r="J7" i="129" s="1"/>
  <c r="M19" i="128"/>
  <c r="D34" i="128" l="1"/>
  <c r="J23" i="128" s="1"/>
  <c r="B34" i="128"/>
  <c r="B35" i="128" s="1"/>
  <c r="E33" i="128"/>
  <c r="C33" i="128"/>
  <c r="E32" i="128"/>
  <c r="C32" i="128"/>
  <c r="E31" i="128"/>
  <c r="C31" i="128"/>
  <c r="E30" i="128"/>
  <c r="C30" i="128"/>
  <c r="E29" i="128"/>
  <c r="C29" i="128"/>
  <c r="J22" i="128"/>
  <c r="B21" i="128"/>
  <c r="B19" i="128"/>
  <c r="B18" i="128"/>
  <c r="H17" i="128"/>
  <c r="B17" i="128" s="1"/>
  <c r="G17" i="128"/>
  <c r="F17" i="128"/>
  <c r="E17" i="128"/>
  <c r="D17" i="128"/>
  <c r="C17" i="128"/>
  <c r="B14" i="128"/>
  <c r="B13" i="128"/>
  <c r="G12" i="128"/>
  <c r="F12" i="128"/>
  <c r="E12" i="128"/>
  <c r="D12" i="128"/>
  <c r="C12" i="128"/>
  <c r="B11" i="128"/>
  <c r="B10" i="128"/>
  <c r="H9" i="128"/>
  <c r="G9" i="128"/>
  <c r="F9" i="128"/>
  <c r="E9" i="128"/>
  <c r="D9" i="128"/>
  <c r="C9" i="128"/>
  <c r="B9" i="128" s="1"/>
  <c r="H8" i="128"/>
  <c r="G8" i="128"/>
  <c r="G6" i="128" s="1"/>
  <c r="F8" i="128"/>
  <c r="E8" i="128"/>
  <c r="D8" i="128"/>
  <c r="C8" i="128"/>
  <c r="G7" i="128"/>
  <c r="F7" i="128"/>
  <c r="F6" i="128" s="1"/>
  <c r="E7" i="128"/>
  <c r="E6" i="128" s="1"/>
  <c r="D7" i="128"/>
  <c r="C7" i="128"/>
  <c r="C6" i="128"/>
  <c r="J19" i="128" l="1"/>
  <c r="M17" i="128" s="1"/>
  <c r="B8" i="128"/>
  <c r="J25" i="128"/>
  <c r="C34" i="128"/>
  <c r="E34" i="128"/>
  <c r="D35" i="128"/>
  <c r="D6" i="128"/>
  <c r="H7" i="128"/>
  <c r="H6" i="128" s="1"/>
  <c r="H12" i="128"/>
  <c r="B12" i="128" s="1"/>
  <c r="H13" i="126"/>
  <c r="B7" i="128" l="1"/>
  <c r="B6" i="128" s="1"/>
  <c r="J7" i="128" s="1"/>
  <c r="M19" i="126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<sst xmlns="http://schemas.openxmlformats.org/spreadsheetml/2006/main" count="743" uniqueCount="59">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</sst>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</numFmts>
  <fonts count="1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07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117" fillId="70" borderId="6" xfId="712" applyNumberFormat="1" applyFont="1" applyFill="1" applyBorder="1" applyAlignment="1">
      <alignment horizontal="center" vertical="center"/>
    </xf>
    <xf numFmtId="0" fontId="114" fillId="0" borderId="6" xfId="712" applyFont="1" applyBorder="1" applyAlignment="1">
      <alignment vertical="center"/>
    </xf>
    <xf numFmtId="0" fontId="116" fillId="0" borderId="6" xfId="712" applyFont="1" applyBorder="1" applyAlignment="1">
      <alignment vertical="center"/>
    </xf>
    <xf numFmtId="0" fontId="115" fillId="70" borderId="6" xfId="712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195" t="s">
        <v>9</v>
      </c>
      <c r="B1" s="195"/>
      <c r="C1" s="195"/>
      <c r="D1" s="195"/>
      <c r="E1" s="195"/>
      <c r="F1" s="195"/>
      <c r="G1" s="195"/>
      <c r="H1" s="195"/>
    </row>
    <row r="2" spans="1:18" ht="38.25" customHeight="1" x14ac:dyDescent="0.2">
      <c r="A2" s="196" t="s">
        <v>33</v>
      </c>
      <c r="B2" s="196"/>
      <c r="C2" s="196"/>
      <c r="D2" s="196"/>
      <c r="E2" s="196"/>
      <c r="F2" s="196"/>
      <c r="G2" s="196"/>
      <c r="H2" s="196"/>
    </row>
    <row r="3" spans="1:18" ht="24.75" customHeight="1" thickBot="1" x14ac:dyDescent="0.25">
      <c r="A3" s="197">
        <v>45292</v>
      </c>
      <c r="B3" s="197"/>
      <c r="C3" s="197"/>
      <c r="D3" s="197"/>
      <c r="E3" s="197"/>
      <c r="F3" s="197"/>
      <c r="G3" s="197"/>
      <c r="H3" s="197"/>
    </row>
    <row r="4" spans="1:18" ht="20.25" customHeight="1" x14ac:dyDescent="0.2">
      <c r="A4" s="198" t="s">
        <v>0</v>
      </c>
      <c r="B4" s="200" t="s">
        <v>6</v>
      </c>
      <c r="C4" s="200"/>
      <c r="D4" s="200"/>
      <c r="E4" s="200"/>
      <c r="F4" s="200"/>
      <c r="G4" s="200"/>
      <c r="H4" s="201"/>
    </row>
    <row r="5" spans="1:18" ht="60" customHeight="1" x14ac:dyDescent="0.2">
      <c r="A5" s="199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193" t="s">
        <v>7</v>
      </c>
      <c r="C24" s="193"/>
      <c r="D24" s="193"/>
      <c r="E24" s="193"/>
      <c r="F24" s="193"/>
      <c r="G24" s="193"/>
      <c r="H24" s="194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195" t="s">
        <v>9</v>
      </c>
      <c r="B1" s="195"/>
      <c r="C1" s="195"/>
      <c r="D1" s="195"/>
      <c r="E1" s="195"/>
      <c r="F1" s="195"/>
      <c r="G1" s="195"/>
      <c r="H1" s="195"/>
    </row>
    <row r="2" spans="1:18" ht="38.25" customHeight="1" x14ac:dyDescent="0.2">
      <c r="A2" s="196" t="s">
        <v>33</v>
      </c>
      <c r="B2" s="196"/>
      <c r="C2" s="196"/>
      <c r="D2" s="196"/>
      <c r="E2" s="196"/>
      <c r="F2" s="196"/>
      <c r="G2" s="196"/>
      <c r="H2" s="196"/>
    </row>
    <row r="3" spans="1:18" ht="24.75" customHeight="1" thickBot="1" x14ac:dyDescent="0.25">
      <c r="A3" s="197">
        <v>45323</v>
      </c>
      <c r="B3" s="197"/>
      <c r="C3" s="197"/>
      <c r="D3" s="197"/>
      <c r="E3" s="197"/>
      <c r="F3" s="197"/>
      <c r="G3" s="197"/>
      <c r="H3" s="197"/>
    </row>
    <row r="4" spans="1:18" ht="20.25" customHeight="1" x14ac:dyDescent="0.2">
      <c r="A4" s="198" t="s">
        <v>0</v>
      </c>
      <c r="B4" s="200" t="s">
        <v>6</v>
      </c>
      <c r="C4" s="200"/>
      <c r="D4" s="200"/>
      <c r="E4" s="200"/>
      <c r="F4" s="200"/>
      <c r="G4" s="200"/>
      <c r="H4" s="201"/>
    </row>
    <row r="5" spans="1:18" ht="60" customHeight="1" x14ac:dyDescent="0.2">
      <c r="A5" s="199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193" t="s">
        <v>7</v>
      </c>
      <c r="C24" s="193"/>
      <c r="D24" s="193"/>
      <c r="E24" s="193"/>
      <c r="F24" s="193"/>
      <c r="G24" s="193"/>
      <c r="H24" s="194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45352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45383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45413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45444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45474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 t="shared" ref="B6:H6" si="0">B7+B8</f>
        <v>85762589.871911004</v>
      </c>
      <c r="C6" s="166">
        <f t="shared" si="0"/>
        <v>1883304.4786759999</v>
      </c>
      <c r="D6" s="166">
        <f t="shared" si="0"/>
        <v>12113781.463887</v>
      </c>
      <c r="E6" s="166">
        <f t="shared" si="0"/>
        <v>3881286.6711050002</v>
      </c>
      <c r="F6" s="166">
        <f t="shared" si="0"/>
        <v>23680465.435479</v>
      </c>
      <c r="G6" s="166">
        <f t="shared" si="0"/>
        <v>312443.61722900002</v>
      </c>
      <c r="H6" s="174">
        <f t="shared" si="0"/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83879285.393234998</v>
      </c>
      <c r="C7" s="141">
        <f t="shared" ref="C7:H8" si="2">C10+C13</f>
        <v>0</v>
      </c>
      <c r="D7" s="141">
        <f t="shared" si="2"/>
        <v>12113781.463887</v>
      </c>
      <c r="E7" s="141">
        <f t="shared" si="2"/>
        <v>3881286.6711050002</v>
      </c>
      <c r="F7" s="141">
        <f t="shared" si="2"/>
        <v>23680465.435479</v>
      </c>
      <c r="G7" s="141">
        <f t="shared" si="2"/>
        <v>312443.61722900002</v>
      </c>
      <c r="H7" s="141">
        <f t="shared" si="2"/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1883304.4786759999</v>
      </c>
      <c r="C8" s="143">
        <f t="shared" si="2"/>
        <v>1883304.4786759999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37398085.124799989</v>
      </c>
      <c r="C9" s="144">
        <f t="shared" ref="C9:H9" si="3">SUM(C10:C11)</f>
        <v>0</v>
      </c>
      <c r="D9" s="144">
        <f t="shared" si="3"/>
        <v>985115.55999999994</v>
      </c>
      <c r="E9" s="144">
        <f t="shared" si="3"/>
        <v>107956</v>
      </c>
      <c r="F9" s="144">
        <f t="shared" si="3"/>
        <v>3437646.8156000013</v>
      </c>
      <c r="G9" s="144">
        <f t="shared" si="3"/>
        <v>3440</v>
      </c>
      <c r="H9" s="144">
        <f t="shared" si="3"/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 t="shared" si="1"/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48364504.747111</v>
      </c>
      <c r="C12" s="144">
        <f t="shared" ref="C12:H12" si="4">SUM(C13:C14)</f>
        <v>1883304.4786759999</v>
      </c>
      <c r="D12" s="144">
        <f t="shared" si="4"/>
        <v>11128665.903887</v>
      </c>
      <c r="E12" s="144">
        <f t="shared" si="4"/>
        <v>3773330.6711050002</v>
      </c>
      <c r="F12" s="144">
        <f t="shared" si="4"/>
        <v>20242818.619879</v>
      </c>
      <c r="G12" s="144">
        <f t="shared" si="4"/>
        <v>309003.61722900002</v>
      </c>
      <c r="H12" s="144">
        <f t="shared" si="4"/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 t="shared" si="1"/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 t="shared" si="1"/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 t="shared" ref="C17:H17" si="5">SUM(C18:C19)</f>
        <v>2.4846064559999999</v>
      </c>
      <c r="D17" s="172">
        <f t="shared" si="5"/>
        <v>0.21062318599999999</v>
      </c>
      <c r="E17" s="172">
        <f t="shared" si="5"/>
        <v>2.8158689999999999E-3</v>
      </c>
      <c r="F17" s="172">
        <f t="shared" si="5"/>
        <v>5.1864921959999997</v>
      </c>
      <c r="G17" s="172">
        <f t="shared" si="5"/>
        <v>0.280803727</v>
      </c>
      <c r="H17" s="173">
        <f t="shared" si="5"/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45505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8AE8-5C79-4D78-9E6D-A24788FEC67E}">
  <sheetPr>
    <tabColor rgb="FFFFDD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45536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85610551.130272001</v>
      </c>
      <c r="C6" s="166">
        <f t="shared" ref="C6:H6" si="0">C7+C8</f>
        <v>1697715.330603</v>
      </c>
      <c r="D6" s="166">
        <f t="shared" si="0"/>
        <v>11139871.469015</v>
      </c>
      <c r="E6" s="166">
        <f t="shared" si="0"/>
        <v>4294188.413582</v>
      </c>
      <c r="F6" s="166">
        <f t="shared" si="0"/>
        <v>24910278.043128997</v>
      </c>
      <c r="G6" s="166">
        <f t="shared" si="0"/>
        <v>226708.202261</v>
      </c>
      <c r="H6" s="174">
        <f t="shared" si="0"/>
        <v>43341789.671681993</v>
      </c>
      <c r="J6" s="153">
        <v>85620838.130271986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83912835.799668998</v>
      </c>
      <c r="C7" s="141">
        <f t="shared" ref="C7:H8" si="2">C10+C13</f>
        <v>0</v>
      </c>
      <c r="D7" s="141">
        <f t="shared" si="2"/>
        <v>11139871.469015</v>
      </c>
      <c r="E7" s="141">
        <f t="shared" si="2"/>
        <v>4294188.413582</v>
      </c>
      <c r="F7" s="141">
        <f t="shared" si="2"/>
        <v>24910278.043128997</v>
      </c>
      <c r="G7" s="141">
        <f t="shared" si="2"/>
        <v>226708.202261</v>
      </c>
      <c r="H7" s="141">
        <f t="shared" si="2"/>
        <v>43341789.671681993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1697715.330603</v>
      </c>
      <c r="C8" s="143">
        <f t="shared" si="2"/>
        <v>1697715.330603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36430916.573499992</v>
      </c>
      <c r="C9" s="144">
        <f t="shared" ref="C9:H9" si="3">SUM(C10:C11)</f>
        <v>0</v>
      </c>
      <c r="D9" s="144">
        <f t="shared" si="3"/>
        <v>885491.78700000001</v>
      </c>
      <c r="E9" s="144">
        <f t="shared" si="3"/>
        <v>114049</v>
      </c>
      <c r="F9" s="144">
        <f t="shared" si="3"/>
        <v>3235176.7083000005</v>
      </c>
      <c r="G9" s="144">
        <f t="shared" si="3"/>
        <v>2880</v>
      </c>
      <c r="H9" s="144">
        <f t="shared" si="3"/>
        <v>32193319.07819999</v>
      </c>
      <c r="L9" s="181" t="s">
        <v>27</v>
      </c>
      <c r="M9" s="110">
        <v>1280</v>
      </c>
      <c r="N9" s="110">
        <v>0</v>
      </c>
      <c r="O9" s="110">
        <v>3714</v>
      </c>
      <c r="P9" s="110">
        <v>5293</v>
      </c>
      <c r="Q9" s="110"/>
      <c r="R9" s="110"/>
      <c r="S9" s="182">
        <v>10287</v>
      </c>
    </row>
    <row r="10" spans="1:19" ht="18" customHeight="1" x14ac:dyDescent="0.2">
      <c r="A10" s="157" t="s">
        <v>29</v>
      </c>
      <c r="B10" s="143">
        <f t="shared" si="1"/>
        <v>36430916.573499992</v>
      </c>
      <c r="C10" s="143">
        <v>0</v>
      </c>
      <c r="D10" s="143">
        <v>885491.78700000001</v>
      </c>
      <c r="E10" s="143">
        <v>114049</v>
      </c>
      <c r="F10" s="143">
        <v>3235176.7083000005</v>
      </c>
      <c r="G10" s="143">
        <v>2880</v>
      </c>
      <c r="H10" s="143">
        <v>32193319.07819999</v>
      </c>
      <c r="L10" s="181" t="s">
        <v>1</v>
      </c>
      <c r="M10" s="183">
        <v>1280</v>
      </c>
      <c r="N10" s="183">
        <v>0</v>
      </c>
      <c r="O10" s="183">
        <v>3714</v>
      </c>
      <c r="P10" s="183">
        <v>5293</v>
      </c>
      <c r="Q10" s="183">
        <v>0</v>
      </c>
      <c r="R10" s="183">
        <v>0</v>
      </c>
      <c r="S10" s="183">
        <v>10287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49179634.556771994</v>
      </c>
      <c r="C12" s="144">
        <f t="shared" ref="C12:G12" si="4">SUM(C13:C14)</f>
        <v>1697715.330603</v>
      </c>
      <c r="D12" s="144">
        <f t="shared" si="4"/>
        <v>10254379.682015</v>
      </c>
      <c r="E12" s="144">
        <f t="shared" si="4"/>
        <v>4180139.413582</v>
      </c>
      <c r="F12" s="144">
        <f t="shared" si="4"/>
        <v>21675101.334828995</v>
      </c>
      <c r="G12" s="144">
        <f t="shared" si="4"/>
        <v>223828.202261</v>
      </c>
      <c r="H12" s="144">
        <f>SUM(H13:H14)</f>
        <v>11148470.593482001</v>
      </c>
      <c r="L12" s="185" t="s">
        <v>25</v>
      </c>
      <c r="M12" s="186">
        <v>1280</v>
      </c>
      <c r="N12" s="186">
        <v>0</v>
      </c>
      <c r="O12" s="186">
        <v>3714</v>
      </c>
      <c r="P12" s="186">
        <v>5293</v>
      </c>
      <c r="Q12" s="186">
        <v>0</v>
      </c>
      <c r="R12" s="186">
        <v>0</v>
      </c>
      <c r="S12" s="187">
        <v>10287</v>
      </c>
    </row>
    <row r="13" spans="1:19" ht="18" customHeight="1" x14ac:dyDescent="0.2">
      <c r="A13" s="157" t="s">
        <v>29</v>
      </c>
      <c r="B13" s="143">
        <f t="shared" si="1"/>
        <v>47481919.226168998</v>
      </c>
      <c r="C13" s="143">
        <v>0</v>
      </c>
      <c r="D13" s="143">
        <v>10254379.682015</v>
      </c>
      <c r="E13" s="143">
        <v>4180139.413582</v>
      </c>
      <c r="F13" s="143">
        <v>21675101.334828995</v>
      </c>
      <c r="G13" s="143">
        <v>223828.202261</v>
      </c>
      <c r="H13" s="143">
        <f>11158757.593482-10287</f>
        <v>11148470.593482001</v>
      </c>
      <c r="I13" s="117"/>
    </row>
    <row r="14" spans="1:19" ht="18" customHeight="1" x14ac:dyDescent="0.2">
      <c r="A14" s="157" t="s">
        <v>48</v>
      </c>
      <c r="B14" s="143">
        <f t="shared" si="1"/>
        <v>1697715.330603</v>
      </c>
      <c r="C14" s="143">
        <v>1697715.330603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1900.029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9.012115477</v>
      </c>
      <c r="C17" s="172">
        <f t="shared" ref="C17:H17" si="5">SUM(C18:C19)</f>
        <v>2.2255325240000001</v>
      </c>
      <c r="D17" s="172">
        <f t="shared" si="5"/>
        <v>0.20415474</v>
      </c>
      <c r="E17" s="172">
        <f t="shared" si="5"/>
        <v>0</v>
      </c>
      <c r="F17" s="172">
        <f t="shared" si="5"/>
        <v>5.8762554480000002</v>
      </c>
      <c r="G17" s="172">
        <f t="shared" si="5"/>
        <v>0.28670320900000001</v>
      </c>
      <c r="H17" s="173">
        <f t="shared" si="5"/>
        <v>0.41946955600000002</v>
      </c>
      <c r="J17" s="126">
        <v>2.2255325240000001</v>
      </c>
      <c r="K17" s="127" t="s">
        <v>57</v>
      </c>
      <c r="L17" s="128">
        <v>9.0068297630000007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6.7865829529999999</v>
      </c>
      <c r="C18" s="146">
        <v>0</v>
      </c>
      <c r="D18" s="146">
        <v>0.20415474</v>
      </c>
      <c r="E18" s="146">
        <v>0</v>
      </c>
      <c r="F18" s="146">
        <v>5.8762554480000002</v>
      </c>
      <c r="G18" s="146">
        <v>0.28670320900000001</v>
      </c>
      <c r="H18" s="146">
        <v>0.41946955600000002</v>
      </c>
      <c r="J18" s="126">
        <v>6.7812972390000006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2.2255325240000001</v>
      </c>
      <c r="C19" s="161">
        <v>2.2255325240000001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5.2857139999993308E-3</v>
      </c>
      <c r="K19" s="123" t="s">
        <v>58</v>
      </c>
      <c r="L19" s="130">
        <v>5.2857140000000004E-3</v>
      </c>
      <c r="M19" s="128">
        <f>J19-L19</f>
        <v>-6.6960326172704754E-16</v>
      </c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16047600.995871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15096180.692911001</v>
      </c>
      <c r="C22" s="147"/>
      <c r="D22" s="148"/>
      <c r="E22" s="147"/>
      <c r="F22" s="147"/>
      <c r="G22" s="147"/>
      <c r="H22" s="147"/>
      <c r="J22" s="105">
        <f>D29</f>
        <v>15097052.692911001</v>
      </c>
      <c r="K22" s="123" t="s">
        <v>42</v>
      </c>
    </row>
    <row r="23" spans="1:14" ht="30.75" customHeight="1" x14ac:dyDescent="0.2">
      <c r="A23" s="162" t="s">
        <v>32</v>
      </c>
      <c r="B23" s="143">
        <v>349944.67995100003</v>
      </c>
      <c r="C23" s="149"/>
      <c r="D23" s="150"/>
      <c r="E23" s="151"/>
      <c r="F23" s="151"/>
      <c r="G23" s="151"/>
      <c r="H23" s="151"/>
      <c r="J23" s="105">
        <f>D34</f>
        <v>951420.30295999988</v>
      </c>
      <c r="K23" s="123" t="s">
        <v>41</v>
      </c>
    </row>
    <row r="24" spans="1:14" ht="18" customHeight="1" x14ac:dyDescent="0.2">
      <c r="A24" s="176" t="s">
        <v>14</v>
      </c>
      <c r="B24" s="143">
        <v>450298.50900899997</v>
      </c>
      <c r="C24" s="149"/>
      <c r="D24" s="150"/>
      <c r="E24" s="151"/>
      <c r="F24" s="151"/>
      <c r="G24" s="151"/>
      <c r="H24" s="151"/>
      <c r="J24" s="105">
        <v>-872</v>
      </c>
      <c r="K24" s="123" t="s">
        <v>43</v>
      </c>
    </row>
    <row r="25" spans="1:14" ht="18" customHeight="1" x14ac:dyDescent="0.2">
      <c r="A25" s="157" t="s">
        <v>10</v>
      </c>
      <c r="B25" s="143">
        <v>114003.94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4" ht="18" customHeight="1" x14ac:dyDescent="0.2">
      <c r="A26" s="157" t="s">
        <v>12</v>
      </c>
      <c r="B26" s="143">
        <v>37173.173999999999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15097052.692910993</v>
      </c>
      <c r="C29" s="105">
        <f>B22-B29-J24</f>
        <v>7.4505805969238281E-9</v>
      </c>
      <c r="D29" s="138">
        <v>15097052.692911001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349944.67995099997</v>
      </c>
      <c r="C30" s="105">
        <f>B23-B30</f>
        <v>0</v>
      </c>
      <c r="D30" s="138">
        <v>349944.67995100003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450298.50900899956</v>
      </c>
      <c r="C31" s="105">
        <f>B24-B31</f>
        <v>0</v>
      </c>
      <c r="D31" s="138">
        <v>450298.50900899997</v>
      </c>
      <c r="E31" s="105">
        <f>B31-D31</f>
        <v>0</v>
      </c>
    </row>
    <row r="32" spans="1:14" hidden="1" x14ac:dyDescent="0.2">
      <c r="A32" s="188" t="s">
        <v>10</v>
      </c>
      <c r="B32" s="105">
        <v>114003.93999999997</v>
      </c>
      <c r="C32" s="105">
        <f>B25-B32</f>
        <v>0</v>
      </c>
      <c r="D32" s="138">
        <v>114003.94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37173.17399999997</v>
      </c>
      <c r="C33" s="105">
        <f>B26-B33</f>
        <v>0</v>
      </c>
      <c r="D33" s="138">
        <v>37173.173999999999</v>
      </c>
      <c r="E33" s="105">
        <f>B33-D33</f>
        <v>0</v>
      </c>
    </row>
    <row r="34" spans="1:5" hidden="1" x14ac:dyDescent="0.2">
      <c r="B34" s="105">
        <f>SUM(B30:B33)</f>
        <v>951420.30295999942</v>
      </c>
      <c r="C34" s="105">
        <f>SUM(C29:C33)</f>
        <v>7.4505805969238281E-9</v>
      </c>
      <c r="D34" s="138">
        <f>SUM(D30:D33)</f>
        <v>951420.30295999988</v>
      </c>
      <c r="E34" s="105">
        <f>SUM(E29:E33)</f>
        <v>0</v>
      </c>
    </row>
    <row r="35" spans="1:5" hidden="1" x14ac:dyDescent="0.2">
      <c r="B35" s="139">
        <f>B34+B29+J24-B22</f>
        <v>951420.30295999162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0A1D-407C-4F0D-BE95-00596382E26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45566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95080900.297809988</v>
      </c>
      <c r="C6" s="166">
        <f t="shared" ref="C6:H6" si="0">C7+C8</f>
        <v>2629672.6812499999</v>
      </c>
      <c r="D6" s="166">
        <f t="shared" si="0"/>
        <v>12870620.572217001</v>
      </c>
      <c r="E6" s="166">
        <f t="shared" si="0"/>
        <v>4099506.6517650001</v>
      </c>
      <c r="F6" s="166">
        <f t="shared" si="0"/>
        <v>28230195.310185999</v>
      </c>
      <c r="G6" s="166">
        <f t="shared" si="0"/>
        <v>287017.76603599999</v>
      </c>
      <c r="H6" s="174">
        <f t="shared" si="0"/>
        <v>46963887.316355988</v>
      </c>
      <c r="J6" s="153">
        <v>95098442.297810003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92451227.616559982</v>
      </c>
      <c r="C7" s="141">
        <f t="shared" ref="C7:H8" si="2">C10+C13</f>
        <v>0</v>
      </c>
      <c r="D7" s="141">
        <f t="shared" si="2"/>
        <v>12870620.572217001</v>
      </c>
      <c r="E7" s="141">
        <f t="shared" si="2"/>
        <v>4099506.6517650001</v>
      </c>
      <c r="F7" s="141">
        <f t="shared" si="2"/>
        <v>28230195.310185999</v>
      </c>
      <c r="G7" s="141">
        <f t="shared" si="2"/>
        <v>287017.76603599999</v>
      </c>
      <c r="H7" s="141">
        <f t="shared" si="2"/>
        <v>46963887.316355988</v>
      </c>
      <c r="J7" s="108">
        <f>B6-J6+S12</f>
        <v>-1.4872057363390923E-8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2629672.6812499999</v>
      </c>
      <c r="C8" s="143">
        <f t="shared" si="2"/>
        <v>2629672.6812499999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37652221.88550999</v>
      </c>
      <c r="C9" s="144">
        <f t="shared" ref="C9:H9" si="3">SUM(C10:C11)</f>
        <v>0</v>
      </c>
      <c r="D9" s="144">
        <f t="shared" si="3"/>
        <v>997120.1719999999</v>
      </c>
      <c r="E9" s="144">
        <f t="shared" si="3"/>
        <v>106242</v>
      </c>
      <c r="F9" s="144">
        <f t="shared" si="3"/>
        <v>3079742.61821</v>
      </c>
      <c r="G9" s="144">
        <f t="shared" si="3"/>
        <v>4240</v>
      </c>
      <c r="H9" s="144">
        <f t="shared" si="3"/>
        <v>33464877.095299989</v>
      </c>
      <c r="L9" s="191" t="s">
        <v>27</v>
      </c>
      <c r="M9" s="110">
        <v>6960</v>
      </c>
      <c r="N9" s="110">
        <v>0</v>
      </c>
      <c r="O9" s="110">
        <v>4920.0000000000273</v>
      </c>
      <c r="P9" s="110">
        <v>5662</v>
      </c>
      <c r="Q9" s="110"/>
      <c r="R9" s="110"/>
      <c r="S9" s="111">
        <v>17542.000000000029</v>
      </c>
    </row>
    <row r="10" spans="1:19" ht="18" customHeight="1" x14ac:dyDescent="0.2">
      <c r="A10" s="157" t="s">
        <v>29</v>
      </c>
      <c r="B10" s="143">
        <f t="shared" si="1"/>
        <v>37652221.88550999</v>
      </c>
      <c r="C10" s="143">
        <v>0</v>
      </c>
      <c r="D10" s="143">
        <v>997120.1719999999</v>
      </c>
      <c r="E10" s="143">
        <v>106242</v>
      </c>
      <c r="F10" s="143">
        <v>3079742.61821</v>
      </c>
      <c r="G10" s="143">
        <v>4240</v>
      </c>
      <c r="H10" s="143">
        <v>33464877.095299989</v>
      </c>
      <c r="L10" s="191" t="s">
        <v>1</v>
      </c>
      <c r="M10" s="116">
        <v>6960</v>
      </c>
      <c r="N10" s="116">
        <v>0</v>
      </c>
      <c r="O10" s="116">
        <v>4920.0000000000273</v>
      </c>
      <c r="P10" s="116">
        <v>5662</v>
      </c>
      <c r="Q10" s="116">
        <v>0</v>
      </c>
      <c r="R10" s="116">
        <v>0</v>
      </c>
      <c r="S10" s="116">
        <v>17542.000000000029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57428678.412299998</v>
      </c>
      <c r="C12" s="144">
        <f t="shared" ref="C12:G12" si="4">SUM(C13:C14)</f>
        <v>2629672.6812499999</v>
      </c>
      <c r="D12" s="144">
        <f t="shared" si="4"/>
        <v>11873500.400217</v>
      </c>
      <c r="E12" s="144">
        <f t="shared" si="4"/>
        <v>3993264.6517650001</v>
      </c>
      <c r="F12" s="144">
        <f t="shared" si="4"/>
        <v>25150452.691976</v>
      </c>
      <c r="G12" s="144">
        <f t="shared" si="4"/>
        <v>282777.76603599999</v>
      </c>
      <c r="H12" s="144">
        <f>SUM(H13:H14)</f>
        <v>13499010.221055999</v>
      </c>
      <c r="L12" s="192" t="s">
        <v>25</v>
      </c>
      <c r="M12" s="122">
        <v>6960</v>
      </c>
      <c r="N12" s="122">
        <v>0</v>
      </c>
      <c r="O12" s="122">
        <v>4920.0000000000273</v>
      </c>
      <c r="P12" s="122">
        <v>5662</v>
      </c>
      <c r="Q12" s="122">
        <v>0</v>
      </c>
      <c r="R12" s="122">
        <v>0</v>
      </c>
      <c r="S12" s="189">
        <v>17542.000000000029</v>
      </c>
    </row>
    <row r="13" spans="1:19" ht="18" customHeight="1" x14ac:dyDescent="0.2">
      <c r="A13" s="157" t="s">
        <v>29</v>
      </c>
      <c r="B13" s="143">
        <f t="shared" si="1"/>
        <v>54799005.731049992</v>
      </c>
      <c r="C13" s="143">
        <v>0</v>
      </c>
      <c r="D13" s="143">
        <v>11873500.400217</v>
      </c>
      <c r="E13" s="143">
        <v>3993264.6517650001</v>
      </c>
      <c r="F13" s="143">
        <v>25150452.691976</v>
      </c>
      <c r="G13" s="143">
        <v>282777.76603599999</v>
      </c>
      <c r="H13" s="143">
        <f>13516552.221056-17542</f>
        <v>13499010.221055999</v>
      </c>
      <c r="I13" s="117"/>
    </row>
    <row r="14" spans="1:19" ht="18" customHeight="1" x14ac:dyDescent="0.2">
      <c r="A14" s="157" t="s">
        <v>48</v>
      </c>
      <c r="B14" s="143">
        <f t="shared" si="1"/>
        <v>2629672.6812499999</v>
      </c>
      <c r="C14" s="143">
        <v>2629672.6812499999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8604.4897000000001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10.218093975</v>
      </c>
      <c r="C17" s="172">
        <f t="shared" ref="C17:H17" si="5">SUM(C18:C19)</f>
        <v>2.9992350010000002</v>
      </c>
      <c r="D17" s="172">
        <f t="shared" si="5"/>
        <v>0.206754884</v>
      </c>
      <c r="E17" s="172">
        <f t="shared" si="5"/>
        <v>0</v>
      </c>
      <c r="F17" s="172">
        <f t="shared" si="5"/>
        <v>5.995579599</v>
      </c>
      <c r="G17" s="172">
        <f t="shared" si="5"/>
        <v>0.411875769</v>
      </c>
      <c r="H17" s="173">
        <f t="shared" si="5"/>
        <v>0.60464872199999997</v>
      </c>
      <c r="J17" s="126">
        <v>2.9992350010000002</v>
      </c>
      <c r="K17" s="127" t="s">
        <v>57</v>
      </c>
      <c r="L17" s="128">
        <v>10.21322441</v>
      </c>
      <c r="M17" s="128">
        <f>B17-L17-J19</f>
        <v>8.8817841970012523E-16</v>
      </c>
    </row>
    <row r="18" spans="1:14" ht="18" customHeight="1" x14ac:dyDescent="0.2">
      <c r="A18" s="160" t="s">
        <v>29</v>
      </c>
      <c r="B18" s="146">
        <f>SUM(C18:H18)</f>
        <v>7.2188589740000007</v>
      </c>
      <c r="C18" s="146">
        <v>0</v>
      </c>
      <c r="D18" s="146">
        <v>0.206754884</v>
      </c>
      <c r="E18" s="146">
        <v>0</v>
      </c>
      <c r="F18" s="146">
        <v>5.995579599</v>
      </c>
      <c r="G18" s="146">
        <v>0.411875769</v>
      </c>
      <c r="H18" s="146">
        <v>0.60464872199999997</v>
      </c>
      <c r="J18" s="126">
        <v>7.2139894090000007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2.9992350010000002</v>
      </c>
      <c r="C19" s="161">
        <v>2.9992350010000002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4.8695649999990209E-3</v>
      </c>
      <c r="K19" s="123" t="s">
        <v>58</v>
      </c>
      <c r="L19" s="130">
        <v>4.8695650000000002E-3</v>
      </c>
      <c r="M19" s="128">
        <f>J19-L19</f>
        <v>-9.792514021889076E-16</v>
      </c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24533459.288787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22633201.871093001</v>
      </c>
      <c r="C22" s="147"/>
      <c r="D22" s="148"/>
      <c r="E22" s="147"/>
      <c r="F22" s="147"/>
      <c r="G22" s="147"/>
      <c r="H22" s="147"/>
      <c r="J22" s="105">
        <f>D29</f>
        <v>22585580.491092999</v>
      </c>
      <c r="K22" s="123" t="s">
        <v>42</v>
      </c>
    </row>
    <row r="23" spans="1:14" ht="30.75" customHeight="1" x14ac:dyDescent="0.2">
      <c r="A23" s="162" t="s">
        <v>32</v>
      </c>
      <c r="B23" s="143">
        <v>391469.86103799997</v>
      </c>
      <c r="C23" s="149"/>
      <c r="D23" s="150"/>
      <c r="E23" s="151"/>
      <c r="F23" s="151"/>
      <c r="G23" s="151"/>
      <c r="H23" s="151"/>
      <c r="J23" s="105">
        <f>D34</f>
        <v>1900257.4176940001</v>
      </c>
      <c r="K23" s="123" t="s">
        <v>41</v>
      </c>
    </row>
    <row r="24" spans="1:14" ht="18" customHeight="1" x14ac:dyDescent="0.2">
      <c r="A24" s="176" t="s">
        <v>14</v>
      </c>
      <c r="B24" s="143">
        <v>1088742.6416559999</v>
      </c>
      <c r="C24" s="149"/>
      <c r="D24" s="150"/>
      <c r="E24" s="151"/>
      <c r="F24" s="151"/>
      <c r="G24" s="151"/>
      <c r="H24" s="151"/>
      <c r="J24" s="105">
        <v>47621.380000000005</v>
      </c>
      <c r="K24" s="123" t="s">
        <v>43</v>
      </c>
    </row>
    <row r="25" spans="1:14" ht="18" customHeight="1" x14ac:dyDescent="0.2">
      <c r="A25" s="157" t="s">
        <v>10</v>
      </c>
      <c r="B25" s="143">
        <v>167954.52900000001</v>
      </c>
      <c r="C25" s="149"/>
      <c r="D25" s="150"/>
      <c r="E25" s="151"/>
      <c r="F25" s="151"/>
      <c r="G25" s="151"/>
      <c r="H25" s="151"/>
      <c r="J25" s="108">
        <f>B21-J22-J23-J24</f>
        <v>1.280568540096283E-9</v>
      </c>
    </row>
    <row r="26" spans="1:14" ht="18" customHeight="1" x14ac:dyDescent="0.2">
      <c r="A26" s="157" t="s">
        <v>12</v>
      </c>
      <c r="B26" s="143">
        <v>252090.386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22585580.491093013</v>
      </c>
      <c r="C29" s="105">
        <f>B22-B29-J24</f>
        <v>-1.2223608791828156E-8</v>
      </c>
      <c r="D29" s="138">
        <v>22585580.491092999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391469.86103799997</v>
      </c>
      <c r="C30" s="105">
        <f>B23-B30</f>
        <v>0</v>
      </c>
      <c r="D30" s="138">
        <v>391469.86103799997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1088742.6416560002</v>
      </c>
      <c r="C31" s="105">
        <f>B24-B31</f>
        <v>0</v>
      </c>
      <c r="D31" s="138">
        <v>1088742.6416559999</v>
      </c>
      <c r="E31" s="105">
        <f>B31-D31</f>
        <v>0</v>
      </c>
    </row>
    <row r="32" spans="1:14" hidden="1" x14ac:dyDescent="0.2">
      <c r="A32" s="188" t="s">
        <v>10</v>
      </c>
      <c r="B32" s="105">
        <v>167954.52899999998</v>
      </c>
      <c r="C32" s="105">
        <f>B25-B32</f>
        <v>0</v>
      </c>
      <c r="D32" s="138">
        <v>167954.52900000001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252090.38599999994</v>
      </c>
      <c r="C33" s="105">
        <f>B26-B33</f>
        <v>0</v>
      </c>
      <c r="D33" s="138">
        <v>252090.386</v>
      </c>
      <c r="E33" s="105">
        <f>B33-D33</f>
        <v>0</v>
      </c>
    </row>
    <row r="34" spans="1:5" hidden="1" x14ac:dyDescent="0.2">
      <c r="B34" s="105">
        <f>SUM(B30:B33)</f>
        <v>1900257.4176940001</v>
      </c>
      <c r="C34" s="105">
        <f>SUM(C29:C33)</f>
        <v>-1.2223608791828156E-8</v>
      </c>
      <c r="D34" s="138">
        <f>SUM(D30:D33)</f>
        <v>1900257.4176940001</v>
      </c>
      <c r="E34" s="105">
        <f>SUM(E29:E33)</f>
        <v>0</v>
      </c>
    </row>
    <row r="35" spans="1:5" hidden="1" x14ac:dyDescent="0.2">
      <c r="B35" s="139">
        <f>B34+B29+J24-B22</f>
        <v>1900257.4176940098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DE8-23D6-4C41-BF22-53F3D3AB62C9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45597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99685251.835310996</v>
      </c>
      <c r="C6" s="166">
        <f t="shared" ref="C6:H6" si="0">C7+C8</f>
        <v>3556147.6687150002</v>
      </c>
      <c r="D6" s="166">
        <f t="shared" si="0"/>
        <v>14610628.683355998</v>
      </c>
      <c r="E6" s="166">
        <f t="shared" si="0"/>
        <v>3973223.0652069999</v>
      </c>
      <c r="F6" s="166">
        <f t="shared" si="0"/>
        <v>26962421.415235002</v>
      </c>
      <c r="G6" s="166">
        <f t="shared" si="0"/>
        <v>266619.93117600004</v>
      </c>
      <c r="H6" s="174">
        <f t="shared" si="0"/>
        <v>50316211.071621999</v>
      </c>
      <c r="J6" s="153">
        <v>99775430.105311021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96129104.166595995</v>
      </c>
      <c r="C7" s="141">
        <f t="shared" ref="C7:H8" si="2">C10+C13</f>
        <v>0</v>
      </c>
      <c r="D7" s="141">
        <f t="shared" si="2"/>
        <v>14610628.683355998</v>
      </c>
      <c r="E7" s="141">
        <f t="shared" si="2"/>
        <v>3973223.0652069999</v>
      </c>
      <c r="F7" s="141">
        <f t="shared" si="2"/>
        <v>26962421.415235002</v>
      </c>
      <c r="G7" s="141">
        <f t="shared" si="2"/>
        <v>266619.93117600004</v>
      </c>
      <c r="H7" s="141">
        <f t="shared" si="2"/>
        <v>50316211.071621999</v>
      </c>
      <c r="J7" s="108">
        <f>B6-J6+S12</f>
        <v>-2.5625922717154026E-8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3556147.6687150002</v>
      </c>
      <c r="C8" s="143">
        <f t="shared" si="2"/>
        <v>3556147.6687150002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40720120.327489994</v>
      </c>
      <c r="C9" s="144">
        <f t="shared" ref="C9:H9" si="3">SUM(C10:C11)</f>
        <v>0</v>
      </c>
      <c r="D9" s="144">
        <f t="shared" si="3"/>
        <v>988476.46100000001</v>
      </c>
      <c r="E9" s="144">
        <f t="shared" si="3"/>
        <v>97596</v>
      </c>
      <c r="F9" s="144">
        <f t="shared" si="3"/>
        <v>3060315.4035899998</v>
      </c>
      <c r="G9" s="144">
        <f t="shared" si="3"/>
        <v>7600</v>
      </c>
      <c r="H9" s="144">
        <f t="shared" si="3"/>
        <v>36566132.462899998</v>
      </c>
      <c r="L9" s="191" t="s">
        <v>27</v>
      </c>
      <c r="M9" s="110">
        <v>80142.27</v>
      </c>
      <c r="N9" s="110">
        <v>0</v>
      </c>
      <c r="O9" s="110">
        <v>5772</v>
      </c>
      <c r="P9" s="110">
        <v>4264</v>
      </c>
      <c r="Q9" s="110"/>
      <c r="R9" s="110"/>
      <c r="S9" s="111">
        <v>90178.27</v>
      </c>
    </row>
    <row r="10" spans="1:19" ht="18" customHeight="1" x14ac:dyDescent="0.2">
      <c r="A10" s="157" t="s">
        <v>29</v>
      </c>
      <c r="B10" s="143">
        <f t="shared" si="1"/>
        <v>40720120.327489994</v>
      </c>
      <c r="C10" s="143">
        <v>0</v>
      </c>
      <c r="D10" s="143">
        <v>988476.46100000001</v>
      </c>
      <c r="E10" s="143">
        <v>97596</v>
      </c>
      <c r="F10" s="143">
        <v>3060315.4035899998</v>
      </c>
      <c r="G10" s="143">
        <v>7600</v>
      </c>
      <c r="H10" s="143">
        <v>36566132.462899998</v>
      </c>
      <c r="L10" s="191" t="s">
        <v>1</v>
      </c>
      <c r="M10" s="116">
        <v>80142.27</v>
      </c>
      <c r="N10" s="116">
        <v>0</v>
      </c>
      <c r="O10" s="116">
        <v>5772</v>
      </c>
      <c r="P10" s="116">
        <v>4264</v>
      </c>
      <c r="Q10" s="116">
        <v>0</v>
      </c>
      <c r="R10" s="116">
        <v>0</v>
      </c>
      <c r="S10" s="116">
        <v>90178.27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58965131.507821001</v>
      </c>
      <c r="C12" s="144">
        <f t="shared" ref="C12:G12" si="4">SUM(C13:C14)</f>
        <v>3556147.6687150002</v>
      </c>
      <c r="D12" s="144">
        <f t="shared" si="4"/>
        <v>13622152.222355999</v>
      </c>
      <c r="E12" s="144">
        <f t="shared" si="4"/>
        <v>3875627.0652069999</v>
      </c>
      <c r="F12" s="144">
        <f t="shared" si="4"/>
        <v>23902106.011645</v>
      </c>
      <c r="G12" s="144">
        <f t="shared" si="4"/>
        <v>259019.93117600004</v>
      </c>
      <c r="H12" s="144">
        <f>SUM(H13:H14)</f>
        <v>13750078.608722001</v>
      </c>
      <c r="L12" s="192" t="s">
        <v>25</v>
      </c>
      <c r="M12" s="122">
        <v>80142.27</v>
      </c>
      <c r="N12" s="122">
        <v>0</v>
      </c>
      <c r="O12" s="122">
        <v>5772</v>
      </c>
      <c r="P12" s="122">
        <v>4264</v>
      </c>
      <c r="Q12" s="122">
        <v>0</v>
      </c>
      <c r="R12" s="122">
        <v>0</v>
      </c>
      <c r="S12" s="189">
        <v>90178.27</v>
      </c>
    </row>
    <row r="13" spans="1:19" ht="18" customHeight="1" x14ac:dyDescent="0.2">
      <c r="A13" s="157" t="s">
        <v>29</v>
      </c>
      <c r="B13" s="143">
        <f t="shared" si="1"/>
        <v>55408983.839106001</v>
      </c>
      <c r="C13" s="143">
        <v>0</v>
      </c>
      <c r="D13" s="143">
        <v>13622152.222355999</v>
      </c>
      <c r="E13" s="143">
        <v>3875627.0652069999</v>
      </c>
      <c r="F13" s="143">
        <v>23902106.011645</v>
      </c>
      <c r="G13" s="143">
        <v>259019.93117600004</v>
      </c>
      <c r="H13" s="143">
        <f>13840256.878722-90178.27</f>
        <v>13750078.608722001</v>
      </c>
      <c r="I13" s="117"/>
    </row>
    <row r="14" spans="1:19" ht="18" customHeight="1" x14ac:dyDescent="0.2">
      <c r="A14" s="157" t="s">
        <v>48</v>
      </c>
      <c r="B14" s="143">
        <f t="shared" si="1"/>
        <v>3556147.6687150002</v>
      </c>
      <c r="C14" s="143">
        <v>3556147.6687150002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8788.1777000000002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11.248844332000001</v>
      </c>
      <c r="C17" s="172">
        <f t="shared" ref="C17:H17" si="5">SUM(C18:C19)</f>
        <v>3.859768093</v>
      </c>
      <c r="D17" s="172">
        <f t="shared" si="5"/>
        <v>0.19420638100000001</v>
      </c>
      <c r="E17" s="172">
        <f t="shared" si="5"/>
        <v>0</v>
      </c>
      <c r="F17" s="172">
        <f t="shared" si="5"/>
        <v>6.0504243630000003</v>
      </c>
      <c r="G17" s="172">
        <f t="shared" si="5"/>
        <v>0.37506442000000001</v>
      </c>
      <c r="H17" s="173">
        <f t="shared" si="5"/>
        <v>0.76938107499999997</v>
      </c>
      <c r="J17" s="126">
        <v>3.859768093</v>
      </c>
      <c r="K17" s="127" t="s">
        <v>57</v>
      </c>
      <c r="L17" s="128">
        <v>11.243749094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7.3890762390000004</v>
      </c>
      <c r="C18" s="146">
        <v>0</v>
      </c>
      <c r="D18" s="146">
        <v>0.19420638100000001</v>
      </c>
      <c r="E18" s="146">
        <v>0</v>
      </c>
      <c r="F18" s="146">
        <v>6.0504243630000003</v>
      </c>
      <c r="G18" s="146">
        <v>0.37506442000000001</v>
      </c>
      <c r="H18" s="146">
        <v>0.76938107499999997</v>
      </c>
      <c r="J18" s="126">
        <v>7.3839810010000004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3.859768093</v>
      </c>
      <c r="C19" s="161">
        <v>3.859768093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5.0952380000008901E-3</v>
      </c>
      <c r="K19" s="123" t="s">
        <v>58</v>
      </c>
      <c r="L19" s="131">
        <v>5.0952380000000002E-3</v>
      </c>
      <c r="M19" s="128">
        <f>J19-L19</f>
        <v>8.8991314317610204E-16</v>
      </c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26578906.625851002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24556174.608761001</v>
      </c>
      <c r="C22" s="147"/>
      <c r="D22" s="148"/>
      <c r="E22" s="147"/>
      <c r="F22" s="147"/>
      <c r="G22" s="147"/>
      <c r="H22" s="147"/>
      <c r="J22" s="105">
        <f>D29</f>
        <v>24596208.608761001</v>
      </c>
      <c r="K22" s="123" t="s">
        <v>42</v>
      </c>
    </row>
    <row r="23" spans="1:14" ht="30.75" customHeight="1" x14ac:dyDescent="0.2">
      <c r="A23" s="162" t="s">
        <v>32</v>
      </c>
      <c r="B23" s="143">
        <v>404209.78641399997</v>
      </c>
      <c r="C23" s="149"/>
      <c r="D23" s="150"/>
      <c r="E23" s="151"/>
      <c r="F23" s="151"/>
      <c r="G23" s="151"/>
      <c r="H23" s="151"/>
      <c r="J23" s="105">
        <f>D34</f>
        <v>2070327.01709</v>
      </c>
      <c r="K23" s="123" t="s">
        <v>41</v>
      </c>
    </row>
    <row r="24" spans="1:14" ht="18" customHeight="1" x14ac:dyDescent="0.2">
      <c r="A24" s="176" t="s">
        <v>14</v>
      </c>
      <c r="B24" s="143">
        <v>1390739.7641759999</v>
      </c>
      <c r="C24" s="149"/>
      <c r="D24" s="150"/>
      <c r="E24" s="151"/>
      <c r="F24" s="151"/>
      <c r="G24" s="151"/>
      <c r="H24" s="151"/>
      <c r="J24" s="105">
        <f>-40034-47595</f>
        <v>-87629</v>
      </c>
      <c r="K24" s="123" t="s">
        <v>43</v>
      </c>
    </row>
    <row r="25" spans="1:14" ht="18" customHeight="1" x14ac:dyDescent="0.2">
      <c r="A25" s="157" t="s">
        <v>10</v>
      </c>
      <c r="B25" s="143">
        <v>69632.396500000003</v>
      </c>
      <c r="C25" s="149"/>
      <c r="D25" s="150"/>
      <c r="E25" s="151"/>
      <c r="F25" s="151"/>
      <c r="G25" s="151"/>
      <c r="H25" s="151"/>
      <c r="J25" s="108">
        <f>B21-J22-J23-J24</f>
        <v>2.3283064365386963E-10</v>
      </c>
    </row>
    <row r="26" spans="1:14" ht="18" customHeight="1" x14ac:dyDescent="0.2">
      <c r="A26" s="157" t="s">
        <v>12</v>
      </c>
      <c r="B26" s="143">
        <v>158150.07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24596208.608761005</v>
      </c>
      <c r="C29" s="105">
        <f>B22-B29-J24</f>
        <v>47594.999999996275</v>
      </c>
      <c r="D29" s="138">
        <v>24596208.608761001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404209.78641400003</v>
      </c>
      <c r="C30" s="105">
        <f>B23-B30</f>
        <v>0</v>
      </c>
      <c r="D30" s="138">
        <v>404209.78641399997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1390739.7641760008</v>
      </c>
      <c r="C31" s="105">
        <f>B24-B31</f>
        <v>0</v>
      </c>
      <c r="D31" s="138">
        <v>1390739.7641759999</v>
      </c>
      <c r="E31" s="105">
        <f>B31-D31</f>
        <v>0</v>
      </c>
    </row>
    <row r="32" spans="1:14" hidden="1" x14ac:dyDescent="0.2">
      <c r="A32" s="188" t="s">
        <v>10</v>
      </c>
      <c r="B32" s="105">
        <v>117227.39649999999</v>
      </c>
      <c r="C32" s="105">
        <f>B25-B32</f>
        <v>-47594.999999999985</v>
      </c>
      <c r="D32" s="138">
        <v>117227.3965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158150.07000000007</v>
      </c>
      <c r="C33" s="105">
        <f>B26-B33</f>
        <v>0</v>
      </c>
      <c r="D33" s="138">
        <v>158150.07</v>
      </c>
      <c r="E33" s="105">
        <f>B33-D33</f>
        <v>0</v>
      </c>
    </row>
    <row r="34" spans="1:5" hidden="1" x14ac:dyDescent="0.2">
      <c r="B34" s="105">
        <f>SUM(B30:B33)</f>
        <v>2070327.0170900009</v>
      </c>
      <c r="C34" s="105">
        <f>SUM(C29:C33)</f>
        <v>-3.7107383832335472E-9</v>
      </c>
      <c r="D34" s="138">
        <f>SUM(D30:D33)</f>
        <v>2070327.01709</v>
      </c>
      <c r="E34" s="105">
        <f>SUM(E29:E33)</f>
        <v>0</v>
      </c>
    </row>
    <row r="35" spans="1:5" hidden="1" x14ac:dyDescent="0.2">
      <c r="B35" s="139">
        <f>B34+B29+J24-B22</f>
        <v>2022732.0170900039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3899-949C-48AE-B084-628AEAA1D347}">
  <sheetPr>
    <tabColor rgb="FFFFDDFF"/>
    <pageSetUpPr fitToPage="1"/>
  </sheetPr>
  <dimension ref="A1:S42"/>
  <sheetViews>
    <sheetView tabSelected="1"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45627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101001165.49650699</v>
      </c>
      <c r="C6" s="166">
        <f t="shared" ref="C6:H6" si="0">C7+C8</f>
        <v>3929002.9289279999</v>
      </c>
      <c r="D6" s="166">
        <f t="shared" si="0"/>
        <v>15972022.222348999</v>
      </c>
      <c r="E6" s="166">
        <f t="shared" si="0"/>
        <v>4471794.1943819998</v>
      </c>
      <c r="F6" s="166">
        <f t="shared" si="0"/>
        <v>27781700.203220997</v>
      </c>
      <c r="G6" s="166">
        <f t="shared" si="0"/>
        <v>281963.98993699998</v>
      </c>
      <c r="H6" s="174">
        <f t="shared" si="0"/>
        <v>48564681.957689993</v>
      </c>
      <c r="J6" s="153">
        <v>101198671.89650701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97072162.567578986</v>
      </c>
      <c r="C7" s="141">
        <f t="shared" ref="C7:H8" si="2">C10+C13</f>
        <v>0</v>
      </c>
      <c r="D7" s="141">
        <f t="shared" si="2"/>
        <v>15972022.222348999</v>
      </c>
      <c r="E7" s="141">
        <f t="shared" si="2"/>
        <v>4471794.1943819998</v>
      </c>
      <c r="F7" s="141">
        <f t="shared" si="2"/>
        <v>27781700.203220997</v>
      </c>
      <c r="G7" s="141">
        <f t="shared" si="2"/>
        <v>281963.98993699998</v>
      </c>
      <c r="H7" s="141">
        <f t="shared" si="2"/>
        <v>48564681.957689993</v>
      </c>
      <c r="J7" s="108">
        <f>B6-J6+S12</f>
        <v>-2.0867446437478065E-8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3929002.9289279999</v>
      </c>
      <c r="C8" s="143">
        <f t="shared" si="2"/>
        <v>3929002.9289279999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39583357.737400994</v>
      </c>
      <c r="C9" s="144">
        <f t="shared" ref="C9:H9" si="3">SUM(C10:C11)</f>
        <v>0</v>
      </c>
      <c r="D9" s="144">
        <f t="shared" si="3"/>
        <v>997594.49799999991</v>
      </c>
      <c r="E9" s="144">
        <f t="shared" si="3"/>
        <v>151667</v>
      </c>
      <c r="F9" s="144">
        <f t="shared" si="3"/>
        <v>3224303.0636010012</v>
      </c>
      <c r="G9" s="144">
        <f t="shared" si="3"/>
        <v>9040</v>
      </c>
      <c r="H9" s="144">
        <f t="shared" si="3"/>
        <v>35200753.175799996</v>
      </c>
      <c r="L9" s="191" t="s">
        <v>27</v>
      </c>
      <c r="M9" s="110">
        <v>186254.4</v>
      </c>
      <c r="N9" s="110">
        <v>0</v>
      </c>
      <c r="O9" s="110">
        <v>6858.0000000000382</v>
      </c>
      <c r="P9" s="110">
        <v>4394</v>
      </c>
      <c r="Q9" s="110"/>
      <c r="R9" s="110"/>
      <c r="S9" s="111">
        <v>197506.40000000002</v>
      </c>
    </row>
    <row r="10" spans="1:19" ht="18" customHeight="1" x14ac:dyDescent="0.2">
      <c r="A10" s="157" t="s">
        <v>29</v>
      </c>
      <c r="B10" s="143">
        <f t="shared" si="1"/>
        <v>39583357.737400994</v>
      </c>
      <c r="C10" s="143">
        <v>0</v>
      </c>
      <c r="D10" s="143">
        <v>997594.49799999991</v>
      </c>
      <c r="E10" s="143">
        <v>151667</v>
      </c>
      <c r="F10" s="143">
        <v>3224303.0636010012</v>
      </c>
      <c r="G10" s="143">
        <v>9040</v>
      </c>
      <c r="H10" s="143">
        <v>35200753.175799996</v>
      </c>
      <c r="L10" s="191" t="s">
        <v>1</v>
      </c>
      <c r="M10" s="116">
        <v>186254.4</v>
      </c>
      <c r="N10" s="116">
        <v>0</v>
      </c>
      <c r="O10" s="116">
        <v>6858.0000000000382</v>
      </c>
      <c r="P10" s="116">
        <v>4394</v>
      </c>
      <c r="Q10" s="116">
        <v>0</v>
      </c>
      <c r="R10" s="116">
        <v>0</v>
      </c>
      <c r="S10" s="116">
        <v>197506.40000000002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61417807.759105995</v>
      </c>
      <c r="C12" s="144">
        <f t="shared" ref="C12:G12" si="4">SUM(C13:C14)</f>
        <v>3929002.9289279999</v>
      </c>
      <c r="D12" s="144">
        <f t="shared" si="4"/>
        <v>14974427.724349</v>
      </c>
      <c r="E12" s="144">
        <f t="shared" si="4"/>
        <v>4320127.1943819998</v>
      </c>
      <c r="F12" s="144">
        <f t="shared" si="4"/>
        <v>24557397.139619995</v>
      </c>
      <c r="G12" s="144">
        <f t="shared" si="4"/>
        <v>272923.98993699998</v>
      </c>
      <c r="H12" s="144">
        <f>SUM(H13:H14)</f>
        <v>13363928.781889999</v>
      </c>
      <c r="L12" s="192" t="s">
        <v>25</v>
      </c>
      <c r="M12" s="122">
        <v>186254.4</v>
      </c>
      <c r="N12" s="122">
        <v>0</v>
      </c>
      <c r="O12" s="122">
        <v>6858.0000000000382</v>
      </c>
      <c r="P12" s="122">
        <v>4394</v>
      </c>
      <c r="Q12" s="122">
        <v>0</v>
      </c>
      <c r="R12" s="122">
        <v>0</v>
      </c>
      <c r="S12" s="189">
        <v>197506.4</v>
      </c>
    </row>
    <row r="13" spans="1:19" ht="18" customHeight="1" x14ac:dyDescent="0.2">
      <c r="A13" s="157" t="s">
        <v>29</v>
      </c>
      <c r="B13" s="143">
        <f t="shared" si="1"/>
        <v>57488804.830177993</v>
      </c>
      <c r="C13" s="143">
        <v>0</v>
      </c>
      <c r="D13" s="143">
        <v>14974427.724349</v>
      </c>
      <c r="E13" s="143">
        <v>4320127.1943819998</v>
      </c>
      <c r="F13" s="143">
        <v>24557397.139619995</v>
      </c>
      <c r="G13" s="143">
        <v>272923.98993699998</v>
      </c>
      <c r="H13" s="143">
        <f>13561435.18189-197506.4</f>
        <v>13363928.781889999</v>
      </c>
      <c r="I13" s="117"/>
    </row>
    <row r="14" spans="1:19" ht="18" customHeight="1" x14ac:dyDescent="0.2">
      <c r="A14" s="157" t="s">
        <v>48</v>
      </c>
      <c r="B14" s="143">
        <f t="shared" si="1"/>
        <v>3929002.9289279999</v>
      </c>
      <c r="C14" s="143">
        <v>3929002.9289279999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19900.346000000001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11.156427069999999</v>
      </c>
      <c r="C17" s="172">
        <f t="shared" ref="C17:H17" si="5">SUM(C18:C19)</f>
        <v>3.9445277929999998</v>
      </c>
      <c r="D17" s="172">
        <f t="shared" si="5"/>
        <v>0.20033493399999999</v>
      </c>
      <c r="E17" s="172">
        <f t="shared" si="5"/>
        <v>0</v>
      </c>
      <c r="F17" s="172">
        <f t="shared" si="5"/>
        <v>5.8223455250000002</v>
      </c>
      <c r="G17" s="172">
        <f t="shared" si="5"/>
        <v>0.38139679900000001</v>
      </c>
      <c r="H17" s="173">
        <f t="shared" si="5"/>
        <v>0.80782201899999995</v>
      </c>
      <c r="J17" s="126">
        <v>3.9445277929999998</v>
      </c>
      <c r="K17" s="127" t="s">
        <v>57</v>
      </c>
      <c r="L17" s="128">
        <v>11.14990326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7.2118992769999997</v>
      </c>
      <c r="C18" s="146">
        <v>0</v>
      </c>
      <c r="D18" s="146">
        <v>0.20033493399999999</v>
      </c>
      <c r="E18" s="146">
        <v>0</v>
      </c>
      <c r="F18" s="146">
        <v>5.8223455250000002</v>
      </c>
      <c r="G18" s="146">
        <v>0.38139679900000001</v>
      </c>
      <c r="H18" s="146">
        <v>0.80782201899999995</v>
      </c>
      <c r="J18" s="126">
        <v>7.2053754669999996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3.9445277929999998</v>
      </c>
      <c r="C19" s="161">
        <v>3.9445277929999998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6.5238100000000188E-3</v>
      </c>
      <c r="K19" s="123" t="s">
        <v>58</v>
      </c>
      <c r="L19" s="131">
        <v>6.5238099999999997E-3</v>
      </c>
      <c r="M19" s="128">
        <f>J19-L19</f>
        <v>1.9081958235744878E-17</v>
      </c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38630982.054789998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37323598.335565999</v>
      </c>
      <c r="C22" s="147"/>
      <c r="D22" s="148"/>
      <c r="E22" s="147"/>
      <c r="F22" s="147"/>
      <c r="G22" s="147"/>
      <c r="H22" s="147"/>
      <c r="J22" s="105">
        <f>D29</f>
        <v>37400764.835565999</v>
      </c>
      <c r="K22" s="123" t="s">
        <v>42</v>
      </c>
    </row>
    <row r="23" spans="1:14" ht="30.75" customHeight="1" x14ac:dyDescent="0.2">
      <c r="A23" s="162" t="s">
        <v>32</v>
      </c>
      <c r="B23" s="143">
        <v>419546.85015999997</v>
      </c>
      <c r="C23" s="149"/>
      <c r="D23" s="150"/>
      <c r="E23" s="151"/>
      <c r="F23" s="151"/>
      <c r="G23" s="151"/>
      <c r="H23" s="151"/>
      <c r="J23" s="105">
        <f>D34</f>
        <v>1307383.7192239999</v>
      </c>
      <c r="K23" s="123" t="s">
        <v>41</v>
      </c>
    </row>
    <row r="24" spans="1:14" ht="18" customHeight="1" x14ac:dyDescent="0.2">
      <c r="A24" s="176" t="s">
        <v>14</v>
      </c>
      <c r="B24" s="143">
        <v>285945.377064</v>
      </c>
      <c r="C24" s="149"/>
      <c r="D24" s="150"/>
      <c r="E24" s="151"/>
      <c r="F24" s="151"/>
      <c r="G24" s="151"/>
      <c r="H24" s="151"/>
      <c r="J24" s="105">
        <v>-77166.5</v>
      </c>
      <c r="K24" s="123" t="s">
        <v>43</v>
      </c>
    </row>
    <row r="25" spans="1:14" ht="18" customHeight="1" x14ac:dyDescent="0.2">
      <c r="A25" s="157" t="s">
        <v>10</v>
      </c>
      <c r="B25" s="143">
        <v>231483.08799999999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370408.40399999998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37400764.835565977</v>
      </c>
      <c r="C29" s="105">
        <f>B22-B29-J24</f>
        <v>2.2351741790771484E-8</v>
      </c>
      <c r="D29" s="138">
        <v>37400764.835565999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419546.85015999997</v>
      </c>
      <c r="C30" s="105">
        <f>B23-B30</f>
        <v>0</v>
      </c>
      <c r="D30" s="138">
        <v>419546.85015999997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285945.377064</v>
      </c>
      <c r="C31" s="105">
        <f>B24-B31</f>
        <v>0</v>
      </c>
      <c r="D31" s="138">
        <v>285945.377064</v>
      </c>
      <c r="E31" s="105">
        <f>B31-D31</f>
        <v>0</v>
      </c>
    </row>
    <row r="32" spans="1:14" hidden="1" x14ac:dyDescent="0.2">
      <c r="A32" s="188" t="s">
        <v>10</v>
      </c>
      <c r="B32" s="105">
        <v>231483.08800000002</v>
      </c>
      <c r="C32" s="105">
        <f>B25-B32</f>
        <v>0</v>
      </c>
      <c r="D32" s="138">
        <v>231483.08799999999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370408.40400000004</v>
      </c>
      <c r="C33" s="105">
        <f>B26-B33</f>
        <v>0</v>
      </c>
      <c r="D33" s="138">
        <v>370408.40399999998</v>
      </c>
      <c r="E33" s="105">
        <f>B33-D33</f>
        <v>0</v>
      </c>
    </row>
    <row r="34" spans="1:5" hidden="1" x14ac:dyDescent="0.2">
      <c r="B34" s="105">
        <f>SUM(B30:B33)</f>
        <v>1307383.7192240001</v>
      </c>
      <c r="C34" s="105">
        <f>SUM(C29:C33)</f>
        <v>2.2351741790771484E-8</v>
      </c>
      <c r="D34" s="138">
        <f>SUM(D30:D33)</f>
        <v>1307383.7192239999</v>
      </c>
      <c r="E34" s="105">
        <f>SUM(E29:E33)</f>
        <v>0</v>
      </c>
    </row>
    <row r="35" spans="1:5" hidden="1" x14ac:dyDescent="0.2">
      <c r="B35" s="139">
        <f>B34+B29+J24-B22</f>
        <v>1307383.7192239761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1:H1"/>
    <mergeCell ref="A2:H2"/>
    <mergeCell ref="A3:H3"/>
    <mergeCell ref="A4:H4"/>
    <mergeCell ref="A16:H16"/>
    <mergeCell ref="A20:H20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2025-01-14T05:43:25Z</dcterms:modified>
</cp:coreProperties>
</file>