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6\"/>
    </mc:Choice>
  </mc:AlternateContent>
  <xr:revisionPtr revIDLastSave="0" documentId="8_{040DA0A0-2330-4B50-8A4C-144FA5D6F318}" xr6:coauthVersionLast="36" xr6:coauthVersionMax="36" xr10:uidLastSave="{00000000-0000-0000-0000-000000000000}"/>
  <bookViews>
    <workbookView xWindow="0" yWindow="0" windowWidth="28800" windowHeight="12225" tabRatio="883" activeTab="3" xr2:uid="{00000000-000D-0000-FFFF-FFFF00000000}"/>
  </bookViews>
  <sheets>
    <sheet name="01.2026" sheetId="144" r:id="rId1"/>
    <sheet name="02.2026" sheetId="145" r:id="rId2"/>
    <sheet name="03.2026" sheetId="146" r:id="rId3"/>
    <sheet name="04.2026" sheetId="147" r:id="rId4"/>
  </sheets>
  <calcPr calcId="191029" calcOnSave="0"/>
</workbook>
</file>

<file path=xl/calcChain.xml><?xml version="1.0" encoding="utf-8"?>
<calcChain xmlns="http://schemas.openxmlformats.org/spreadsheetml/2006/main">
  <c r="H13" i="147" l="1"/>
  <c r="D34" i="147" l="1"/>
  <c r="B34" i="147"/>
  <c r="B35" i="147" s="1"/>
  <c r="E33" i="147"/>
  <c r="C33" i="147"/>
  <c r="E32" i="147"/>
  <c r="C32" i="147"/>
  <c r="E31" i="147"/>
  <c r="C31" i="147"/>
  <c r="E30" i="147"/>
  <c r="C30" i="147"/>
  <c r="E29" i="147"/>
  <c r="C29" i="147"/>
  <c r="J22" i="147"/>
  <c r="B21" i="147"/>
  <c r="B19" i="147"/>
  <c r="B18" i="147"/>
  <c r="H17" i="147"/>
  <c r="G17" i="147"/>
  <c r="F17" i="147"/>
  <c r="E17" i="147"/>
  <c r="D17" i="147"/>
  <c r="C17" i="147"/>
  <c r="B14" i="147"/>
  <c r="B13" i="147"/>
  <c r="G12" i="147"/>
  <c r="F12" i="147"/>
  <c r="E12" i="147"/>
  <c r="D12" i="147"/>
  <c r="C12" i="147"/>
  <c r="B11" i="147"/>
  <c r="B10" i="147"/>
  <c r="H9" i="147"/>
  <c r="G9" i="147"/>
  <c r="F9" i="147"/>
  <c r="E9" i="147"/>
  <c r="D9" i="147"/>
  <c r="C9" i="147"/>
  <c r="H8" i="147"/>
  <c r="G8" i="147"/>
  <c r="F8" i="147"/>
  <c r="F6" i="147" s="1"/>
  <c r="E8" i="147"/>
  <c r="D8" i="147"/>
  <c r="C8" i="147"/>
  <c r="G7" i="147"/>
  <c r="F7" i="147"/>
  <c r="E7" i="147"/>
  <c r="E6" i="147" s="1"/>
  <c r="D7" i="147"/>
  <c r="D6" i="147" s="1"/>
  <c r="C7" i="147"/>
  <c r="C6" i="147" s="1"/>
  <c r="B8" i="147" l="1"/>
  <c r="B17" i="147"/>
  <c r="K17" i="147" s="1"/>
  <c r="G6" i="147"/>
  <c r="B9" i="147"/>
  <c r="C34" i="147"/>
  <c r="E34" i="147"/>
  <c r="D35" i="147"/>
  <c r="H7" i="147"/>
  <c r="H12" i="147"/>
  <c r="B12" i="147" s="1"/>
  <c r="J23" i="147"/>
  <c r="J25" i="147" s="1"/>
  <c r="H13" i="146"/>
  <c r="H6" i="147" l="1"/>
  <c r="B7" i="147"/>
  <c r="B6" i="147" s="1"/>
  <c r="J7" i="147" s="1"/>
  <c r="E29" i="146"/>
  <c r="D34" i="146" l="1"/>
  <c r="B34" i="146"/>
  <c r="B35" i="146" s="1"/>
  <c r="E33" i="146"/>
  <c r="C33" i="146"/>
  <c r="E32" i="146"/>
  <c r="C32" i="146"/>
  <c r="E31" i="146"/>
  <c r="C31" i="146"/>
  <c r="E30" i="146"/>
  <c r="C30" i="146"/>
  <c r="C29" i="146"/>
  <c r="J22" i="146"/>
  <c r="B21" i="146"/>
  <c r="B19" i="146"/>
  <c r="B18" i="146"/>
  <c r="H17" i="146"/>
  <c r="G17" i="146"/>
  <c r="F17" i="146"/>
  <c r="E17" i="146"/>
  <c r="D17" i="146"/>
  <c r="C17" i="146"/>
  <c r="B14" i="146"/>
  <c r="B13" i="146"/>
  <c r="G12" i="146"/>
  <c r="F12" i="146"/>
  <c r="E12" i="146"/>
  <c r="D12" i="146"/>
  <c r="C12" i="146"/>
  <c r="B11" i="146"/>
  <c r="B10" i="146"/>
  <c r="H9" i="146"/>
  <c r="G9" i="146"/>
  <c r="F9" i="146"/>
  <c r="E9" i="146"/>
  <c r="D9" i="146"/>
  <c r="C9" i="146"/>
  <c r="B9" i="146" s="1"/>
  <c r="H8" i="146"/>
  <c r="G8" i="146"/>
  <c r="F8" i="146"/>
  <c r="E8" i="146"/>
  <c r="D8" i="146"/>
  <c r="C8" i="146"/>
  <c r="G7" i="146"/>
  <c r="F7" i="146"/>
  <c r="E7" i="146"/>
  <c r="D7" i="146"/>
  <c r="D6" i="146" s="1"/>
  <c r="C7" i="146"/>
  <c r="B17" i="146" l="1"/>
  <c r="K17" i="146" s="1"/>
  <c r="B8" i="146"/>
  <c r="E6" i="146"/>
  <c r="F6" i="146"/>
  <c r="G6" i="146"/>
  <c r="C6" i="146"/>
  <c r="C34" i="146"/>
  <c r="E34" i="146"/>
  <c r="D35" i="146"/>
  <c r="H7" i="146"/>
  <c r="H12" i="146"/>
  <c r="B12" i="146" s="1"/>
  <c r="J23" i="146"/>
  <c r="J25" i="146" s="1"/>
  <c r="H13" i="145"/>
  <c r="H6" i="146" l="1"/>
  <c r="B7" i="146"/>
  <c r="B6" i="146" s="1"/>
  <c r="J7" i="146" s="1"/>
  <c r="D34" i="145"/>
  <c r="B34" i="145"/>
  <c r="B35" i="145" s="1"/>
  <c r="E33" i="145"/>
  <c r="C33" i="145"/>
  <c r="E32" i="145"/>
  <c r="C32" i="145"/>
  <c r="E31" i="145"/>
  <c r="C31" i="145"/>
  <c r="E30" i="145"/>
  <c r="C30" i="145"/>
  <c r="E29" i="145"/>
  <c r="C29" i="145"/>
  <c r="J22" i="145"/>
  <c r="B21" i="145"/>
  <c r="B19" i="145"/>
  <c r="B18" i="145"/>
  <c r="H17" i="145"/>
  <c r="G17" i="145"/>
  <c r="F17" i="145"/>
  <c r="E17" i="145"/>
  <c r="D17" i="145"/>
  <c r="C17" i="145"/>
  <c r="B14" i="145"/>
  <c r="H12" i="145"/>
  <c r="B13" i="145"/>
  <c r="G12" i="145"/>
  <c r="F12" i="145"/>
  <c r="E12" i="145"/>
  <c r="D12" i="145"/>
  <c r="C12" i="145"/>
  <c r="B11" i="145"/>
  <c r="B10" i="145"/>
  <c r="H9" i="145"/>
  <c r="G9" i="145"/>
  <c r="F9" i="145"/>
  <c r="E9" i="145"/>
  <c r="D9" i="145"/>
  <c r="C9" i="145"/>
  <c r="B9" i="145"/>
  <c r="H8" i="145"/>
  <c r="B8" i="145" s="1"/>
  <c r="G8" i="145"/>
  <c r="F8" i="145"/>
  <c r="E8" i="145"/>
  <c r="E6" i="145" s="1"/>
  <c r="D8" i="145"/>
  <c r="C8" i="145"/>
  <c r="H7" i="145"/>
  <c r="G7" i="145"/>
  <c r="G6" i="145" s="1"/>
  <c r="F7" i="145"/>
  <c r="F6" i="145" s="1"/>
  <c r="E7" i="145"/>
  <c r="D7" i="145"/>
  <c r="C7" i="145"/>
  <c r="H6" i="145" l="1"/>
  <c r="D6" i="145"/>
  <c r="C6" i="145"/>
  <c r="B7" i="145"/>
  <c r="B6" i="145" s="1"/>
  <c r="J7" i="145" s="1"/>
  <c r="B17" i="145"/>
  <c r="K17" i="145" s="1"/>
  <c r="C34" i="145"/>
  <c r="E34" i="145"/>
  <c r="D35" i="145"/>
  <c r="B12" i="145"/>
  <c r="J23" i="145"/>
  <c r="J25" i="145" s="1"/>
  <c r="H13" i="144"/>
  <c r="J22" i="144" l="1"/>
  <c r="H8" i="144" l="1"/>
  <c r="G8" i="144"/>
  <c r="F8" i="144"/>
  <c r="E8" i="144"/>
  <c r="E6" i="144" s="1"/>
  <c r="D8" i="144"/>
  <c r="C8" i="144"/>
  <c r="B8" i="144" s="1"/>
  <c r="H7" i="144"/>
  <c r="G7" i="144"/>
  <c r="F7" i="144"/>
  <c r="E7" i="144"/>
  <c r="D7" i="144"/>
  <c r="C7" i="144"/>
  <c r="C9" i="144"/>
  <c r="B9" i="144" s="1"/>
  <c r="D9" i="144"/>
  <c r="C12" i="144"/>
  <c r="D12" i="144"/>
  <c r="B11" i="144"/>
  <c r="B10" i="144"/>
  <c r="D34" i="144"/>
  <c r="J23" i="144" s="1"/>
  <c r="J25" i="144" s="1"/>
  <c r="B34" i="144"/>
  <c r="B35" i="144" s="1"/>
  <c r="E33" i="144"/>
  <c r="C33" i="144"/>
  <c r="E32" i="144"/>
  <c r="C32" i="144"/>
  <c r="E31" i="144"/>
  <c r="C31" i="144"/>
  <c r="E30" i="144"/>
  <c r="C30" i="144"/>
  <c r="E29" i="144"/>
  <c r="C29" i="144"/>
  <c r="B21" i="144"/>
  <c r="B19" i="144"/>
  <c r="B18" i="144"/>
  <c r="H17" i="144"/>
  <c r="G17" i="144"/>
  <c r="F17" i="144"/>
  <c r="E17" i="144"/>
  <c r="D17" i="144"/>
  <c r="C17" i="144"/>
  <c r="B14" i="144"/>
  <c r="B13" i="144"/>
  <c r="H12" i="144"/>
  <c r="G12" i="144"/>
  <c r="F12" i="144"/>
  <c r="E12" i="144"/>
  <c r="H9" i="144"/>
  <c r="G9" i="144"/>
  <c r="F9" i="144"/>
  <c r="E9" i="144"/>
  <c r="F6" i="144"/>
  <c r="C6" i="144" l="1"/>
  <c r="G6" i="144"/>
  <c r="B12" i="144"/>
  <c r="B17" i="144"/>
  <c r="K17" i="144" s="1"/>
  <c r="D35" i="144"/>
  <c r="C34" i="144"/>
  <c r="E34" i="144"/>
  <c r="H6" i="144"/>
  <c r="D6" i="144" l="1"/>
  <c r="B7" i="144"/>
  <c r="B6" i="144" s="1"/>
  <c r="J7" i="144" s="1"/>
</calcChain>
</file>

<file path=xl/sharedStrings.xml><?xml version="1.0" encoding="utf-8"?>
<sst xmlns="http://schemas.openxmlformats.org/spreadsheetml/2006/main" count="232" uniqueCount="44">
  <si>
    <t>Тарифная группа</t>
  </si>
  <si>
    <t>Всего</t>
  </si>
  <si>
    <t>Население, в т.ч.</t>
  </si>
  <si>
    <t>Прочие, в т.ч.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</si>
  <si>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</si>
  <si>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</si>
  <si>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</si>
  <si>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</si>
  <si>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</si>
  <si>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по сетям АО "ТСК"</t>
  </si>
  <si>
    <t>по сетям АО "ОРЭС - Тамбов"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</si>
  <si>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</si>
  <si>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</si>
  <si>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</si>
  <si>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</si>
  <si>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</si>
  <si>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</si>
  <si>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</si>
  <si>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</si>
  <si>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</si>
  <si>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</si>
  <si>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</si>
  <si>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</si>
  <si>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</si>
  <si>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</si>
  <si>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ВН
(высокое напряжение
110 кВ и выше)</t>
  </si>
  <si>
    <t>НН
(низкое напряжение
0,4 кВ и ниже)</t>
  </si>
  <si>
    <t>баланс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</si>
  <si>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</si>
  <si>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</si>
  <si>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</si>
  <si>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</si>
  <si>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</si>
  <si>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</si>
  <si>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</si>
  <si>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</si>
  <si>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</si>
  <si>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</si>
  <si>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</si>
  <si>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</si>
  <si>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</si>
  <si>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</si>
  <si>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</si>
  <si>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кулагин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</si>
</sst>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#,##0.0000000000"/>
    <numFmt numFmtId="199" formatCode="#,##0.0000000000000000"/>
    <numFmt numFmtId="200" formatCode="#,##0.0000"/>
  </numFmts>
  <fonts count="1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8" fillId="0" borderId="0"/>
    <xf numFmtId="0" fontId="27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0" fontId="27" fillId="0" borderId="0"/>
    <xf numFmtId="0" fontId="26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7" fillId="0" borderId="0" applyFont="0" applyBorder="0" applyAlignment="0"/>
    <xf numFmtId="0" fontId="26" fillId="0" borderId="0"/>
    <xf numFmtId="0" fontId="26" fillId="0" borderId="0"/>
    <xf numFmtId="0" fontId="27" fillId="0" borderId="0" applyFont="0" applyBorder="0" applyAlignment="0"/>
    <xf numFmtId="0" fontId="27" fillId="0" borderId="0"/>
    <xf numFmtId="0" fontId="26" fillId="0" borderId="0"/>
    <xf numFmtId="0" fontId="27" fillId="0" borderId="0" applyFont="0" applyBorder="0" applyAlignment="0"/>
    <xf numFmtId="0" fontId="26" fillId="0" borderId="0"/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7" fontId="29" fillId="0" borderId="0">
      <protection locked="0"/>
    </xf>
    <xf numFmtId="169" fontId="29" fillId="0" borderId="0">
      <protection locked="0"/>
    </xf>
    <xf numFmtId="0" fontId="29" fillId="0" borderId="1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69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0" fontId="29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171" fontId="31" fillId="5" borderId="2">
      <alignment horizontal="center" vertical="center"/>
      <protection locked="0"/>
    </xf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169" fontId="36" fillId="0" borderId="0">
      <protection locked="0"/>
    </xf>
    <xf numFmtId="2" fontId="35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2" fillId="0" borderId="0"/>
    <xf numFmtId="166" fontId="42" fillId="10" borderId="5">
      <alignment horizontal="center" vertical="center" wrapText="1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  <xf numFmtId="0" fontId="45" fillId="11" borderId="5">
      <alignment horizontal="left" vertical="center" wrapText="1"/>
    </xf>
    <xf numFmtId="180" fontId="42" fillId="0" borderId="6">
      <alignment horizontal="right" vertical="center" wrapText="1"/>
    </xf>
    <xf numFmtId="0" fontId="46" fillId="12" borderId="0"/>
    <xf numFmtId="181" fontId="19" fillId="13" borderId="6">
      <alignment vertical="center"/>
    </xf>
    <xf numFmtId="168" fontId="4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4" fillId="0" borderId="0"/>
    <xf numFmtId="0" fontId="47" fillId="0" borderId="0"/>
    <xf numFmtId="0" fontId="27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" fillId="0" borderId="0"/>
    <xf numFmtId="0" fontId="4" fillId="0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4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>
      <alignment horizontal="left"/>
    </xf>
    <xf numFmtId="0" fontId="19" fillId="12" borderId="7" applyNumberFormat="0" applyFont="0" applyFill="0" applyBorder="0" applyAlignment="0" applyProtection="0"/>
    <xf numFmtId="0" fontId="19" fillId="12" borderId="7" applyNumberFormat="0" applyFont="0" applyFill="0" applyBorder="0" applyAlignment="0" applyProtection="0"/>
    <xf numFmtId="0" fontId="48" fillId="0" borderId="0"/>
    <xf numFmtId="181" fontId="50" fillId="13" borderId="6">
      <alignment horizontal="center" vertical="center" wrapText="1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14" borderId="0"/>
    <xf numFmtId="0" fontId="19" fillId="12" borderId="0">
      <alignment horizontal="center" vertical="center"/>
    </xf>
    <xf numFmtId="0" fontId="19" fillId="12" borderId="0">
      <alignment horizontal="center" vertical="center"/>
    </xf>
    <xf numFmtId="166" fontId="51" fillId="10" borderId="5" applyFont="0" applyAlignment="0" applyProtection="0"/>
    <xf numFmtId="0" fontId="52" fillId="11" borderId="5">
      <alignment horizontal="left" vertical="center" wrapText="1"/>
    </xf>
    <xf numFmtId="184" fontId="53" fillId="0" borderId="5">
      <alignment horizontal="center" vertical="center" wrapText="1"/>
    </xf>
    <xf numFmtId="185" fontId="53" fillId="10" borderId="5">
      <alignment horizontal="center" vertical="center" wrapText="1"/>
      <protection locked="0"/>
    </xf>
    <xf numFmtId="0" fontId="19" fillId="12" borderId="0"/>
    <xf numFmtId="0" fontId="19" fillId="12" borderId="0"/>
    <xf numFmtId="0" fontId="35" fillId="0" borderId="8" applyNumberFormat="0" applyFont="0" applyFill="0" applyAlignment="0" applyProtection="0"/>
    <xf numFmtId="181" fontId="54" fillId="15" borderId="9">
      <alignment horizontal="center" vertical="center"/>
    </xf>
    <xf numFmtId="0" fontId="5" fillId="0" borderId="0"/>
    <xf numFmtId="0" fontId="5" fillId="0" borderId="0"/>
    <xf numFmtId="186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1" fontId="19" fillId="16" borderId="6" applyNumberFormat="0" applyFill="0" applyBorder="0" applyProtection="0">
      <alignment vertical="center"/>
      <protection locked="0"/>
    </xf>
    <xf numFmtId="181" fontId="19" fillId="16" borderId="6" applyNumberFormat="0" applyFill="0" applyBorder="0" applyProtection="0">
      <alignment vertical="center"/>
      <protection locked="0"/>
    </xf>
    <xf numFmtId="0" fontId="63" fillId="44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63" fillId="48" borderId="0" applyNumberFormat="0" applyBorder="0" applyAlignment="0" applyProtection="0"/>
    <xf numFmtId="0" fontId="63" fillId="49" borderId="0" applyNumberFormat="0" applyBorder="0" applyAlignment="0" applyProtection="0"/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188" fontId="55" fillId="0" borderId="10">
      <protection locked="0"/>
    </xf>
    <xf numFmtId="0" fontId="64" fillId="50" borderId="20" applyNumberFormat="0" applyAlignment="0" applyProtection="0"/>
    <xf numFmtId="0" fontId="65" fillId="51" borderId="21" applyNumberFormat="0" applyAlignment="0" applyProtection="0"/>
    <xf numFmtId="0" fontId="66" fillId="51" borderId="20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9" fillId="0" borderId="0"/>
    <xf numFmtId="0" fontId="19" fillId="0" borderId="0"/>
    <xf numFmtId="0" fontId="7" fillId="4" borderId="11" applyNumberFormat="0" applyAlignment="0" applyProtection="0"/>
    <xf numFmtId="0" fontId="8" fillId="19" borderId="12" applyNumberFormat="0" applyAlignment="0" applyProtection="0"/>
    <xf numFmtId="0" fontId="20" fillId="0" borderId="0"/>
    <xf numFmtId="0" fontId="21" fillId="17" borderId="0" applyNumberFormat="0" applyBorder="0" applyAlignment="0" applyProtection="0"/>
    <xf numFmtId="0" fontId="18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19" borderId="11" applyNumberFormat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23" fillId="21" borderId="14" applyNumberFormat="0" applyAlignment="0" applyProtection="0"/>
    <xf numFmtId="0" fontId="17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9" fillId="0" borderId="24" applyNumberFormat="0" applyFill="0" applyAlignment="0" applyProtection="0"/>
    <xf numFmtId="0" fontId="69" fillId="0" borderId="0" applyNumberFormat="0" applyFill="0" applyBorder="0" applyAlignment="0" applyProtection="0"/>
    <xf numFmtId="0" fontId="57" fillId="0" borderId="0">
      <alignment vertical="top"/>
    </xf>
    <xf numFmtId="0" fontId="24" fillId="0" borderId="17" applyBorder="0">
      <alignment horizontal="center" vertical="center" wrapText="1"/>
    </xf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188" fontId="58" fillId="22" borderId="10"/>
    <xf numFmtId="4" fontId="25" fillId="23" borderId="6" applyBorder="0">
      <alignment horizontal="right"/>
    </xf>
    <xf numFmtId="0" fontId="70" fillId="0" borderId="25" applyNumberFormat="0" applyFill="0" applyAlignment="0" applyProtection="0"/>
    <xf numFmtId="0" fontId="71" fillId="52" borderId="26" applyNumberFormat="0" applyAlignment="0" applyProtection="0"/>
    <xf numFmtId="0" fontId="72" fillId="0" borderId="0" applyNumberFormat="0" applyFill="0" applyBorder="0" applyAlignment="0" applyProtection="0"/>
    <xf numFmtId="0" fontId="73" fillId="53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189" fontId="28" fillId="0" borderId="0"/>
    <xf numFmtId="179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74" fillId="0" borderId="0"/>
    <xf numFmtId="0" fontId="51" fillId="0" borderId="0">
      <alignment horizontal="left"/>
    </xf>
    <xf numFmtId="0" fontId="4" fillId="0" borderId="0"/>
    <xf numFmtId="0" fontId="4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horizontal="left"/>
    </xf>
    <xf numFmtId="0" fontId="4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4" fillId="0" borderId="0"/>
    <xf numFmtId="0" fontId="75" fillId="54" borderId="0" applyNumberFormat="0" applyBorder="0" applyAlignment="0" applyProtection="0"/>
    <xf numFmtId="0" fontId="76" fillId="0" borderId="0" applyNumberFormat="0" applyFill="0" applyBorder="0" applyAlignment="0" applyProtection="0"/>
    <xf numFmtId="0" fontId="62" fillId="55" borderId="27" applyNumberFormat="0" applyFont="0" applyAlignment="0" applyProtection="0"/>
    <xf numFmtId="0" fontId="4" fillId="24" borderId="19" applyNumberFormat="0" applyFont="0" applyAlignment="0" applyProtection="0"/>
    <xf numFmtId="0" fontId="77" fillId="0" borderId="28" applyNumberFormat="0" applyFill="0" applyAlignment="0" applyProtection="0"/>
    <xf numFmtId="0" fontId="20" fillId="0" borderId="0"/>
    <xf numFmtId="0" fontId="3" fillId="18" borderId="0" applyNumberFormat="0" applyBorder="0" applyAlignment="0" applyProtection="0"/>
    <xf numFmtId="0" fontId="21" fillId="4" borderId="0" applyNumberFormat="0" applyBorder="0" applyAlignment="0" applyProtection="0"/>
    <xf numFmtId="0" fontId="3" fillId="20" borderId="0" applyNumberFormat="0" applyBorder="0" applyAlignment="0" applyProtection="0"/>
    <xf numFmtId="0" fontId="21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0" fillId="0" borderId="0"/>
    <xf numFmtId="0" fontId="3" fillId="3" borderId="0" applyNumberFormat="0" applyBorder="0" applyAlignment="0" applyProtection="0"/>
    <xf numFmtId="0" fontId="21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1" fillId="7" borderId="0" applyNumberFormat="0" applyBorder="0" applyAlignment="0" applyProtection="0"/>
    <xf numFmtId="0" fontId="3" fillId="19" borderId="0" applyNumberFormat="0" applyBorder="0" applyAlignment="0" applyProtection="0"/>
    <xf numFmtId="0" fontId="21" fillId="18" borderId="0" applyNumberFormat="0" applyBorder="0" applyAlignment="0" applyProtection="0"/>
    <xf numFmtId="0" fontId="78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25" fillId="25" borderId="0" applyFont="0" applyBorder="0">
      <alignment horizontal="right"/>
    </xf>
    <xf numFmtId="0" fontId="79" fillId="56" borderId="0" applyNumberFormat="0" applyBorder="0" applyAlignment="0" applyProtection="0"/>
    <xf numFmtId="0" fontId="12" fillId="0" borderId="18" applyNumberFormat="0" applyFill="0" applyAlignment="0" applyProtection="0"/>
    <xf numFmtId="0" fontId="7" fillId="4" borderId="11" applyNumberFormat="0" applyAlignment="0" applyProtection="0"/>
    <xf numFmtId="0" fontId="6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0" borderId="16" applyNumberFormat="0" applyFill="0" applyAlignment="0" applyProtection="0"/>
    <xf numFmtId="0" fontId="3" fillId="8" borderId="0" applyNumberFormat="0" applyBorder="0" applyAlignment="0" applyProtection="0"/>
    <xf numFmtId="0" fontId="16" fillId="0" borderId="13" applyNumberFormat="0" applyFill="0" applyAlignment="0" applyProtection="0"/>
    <xf numFmtId="0" fontId="80" fillId="58" borderId="0" applyNumberFormat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0" fillId="0" borderId="15" applyNumberFormat="0" applyFill="0" applyAlignment="0" applyProtection="0"/>
    <xf numFmtId="0" fontId="3" fillId="6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2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59" borderId="0" applyNumberFormat="0" applyBorder="0" applyAlignment="0" applyProtection="0"/>
    <xf numFmtId="0" fontId="4" fillId="24" borderId="19" applyNumberFormat="0" applyFont="0" applyAlignment="0" applyProtection="0"/>
    <xf numFmtId="0" fontId="81" fillId="60" borderId="0" applyNumberFormat="0" applyBorder="0" applyAlignment="0" applyProtection="0"/>
    <xf numFmtId="0" fontId="60" fillId="61" borderId="0" applyNumberFormat="0" applyBorder="0" applyAlignment="0" applyProtection="0"/>
    <xf numFmtId="0" fontId="60" fillId="60" borderId="0" applyNumberFormat="0" applyBorder="0" applyAlignment="0" applyProtection="0"/>
    <xf numFmtId="0" fontId="60" fillId="2" borderId="0" applyNumberFormat="0" applyBorder="0" applyAlignment="0" applyProtection="0"/>
    <xf numFmtId="0" fontId="60" fillId="62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63" borderId="0" applyNumberFormat="0" applyBorder="0" applyAlignment="0" applyProtection="0"/>
    <xf numFmtId="0" fontId="60" fillId="62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82" fillId="64" borderId="0" applyNumberFormat="0" applyBorder="0" applyAlignment="0" applyProtection="0"/>
    <xf numFmtId="0" fontId="82" fillId="7" borderId="0" applyNumberFormat="0" applyBorder="0" applyAlignment="0" applyProtection="0"/>
    <xf numFmtId="0" fontId="82" fillId="63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59" borderId="0" applyNumberFormat="0" applyBorder="0" applyAlignment="0" applyProtection="0"/>
    <xf numFmtId="0" fontId="82" fillId="66" borderId="0" applyNumberFormat="0" applyBorder="0" applyAlignment="0" applyProtection="0"/>
    <xf numFmtId="0" fontId="82" fillId="17" borderId="0" applyNumberFormat="0" applyBorder="0" applyAlignment="0" applyProtection="0"/>
    <xf numFmtId="0" fontId="82" fillId="67" borderId="0" applyNumberFormat="0" applyBorder="0" applyAlignment="0" applyProtection="0"/>
    <xf numFmtId="0" fontId="82" fillId="65" borderId="0" applyNumberFormat="0" applyBorder="0" applyAlignment="0" applyProtection="0"/>
    <xf numFmtId="0" fontId="82" fillId="9" borderId="0" applyNumberFormat="0" applyBorder="0" applyAlignment="0" applyProtection="0"/>
    <xf numFmtId="0" fontId="82" fillId="68" borderId="0" applyNumberFormat="0" applyBorder="0" applyAlignment="0" applyProtection="0"/>
    <xf numFmtId="0" fontId="83" fillId="4" borderId="11" applyNumberFormat="0" applyAlignment="0" applyProtection="0"/>
    <xf numFmtId="0" fontId="84" fillId="18" borderId="12" applyNumberFormat="0" applyAlignment="0" applyProtection="0"/>
    <xf numFmtId="0" fontId="85" fillId="18" borderId="11" applyNumberFormat="0" applyAlignment="0" applyProtection="0"/>
    <xf numFmtId="0" fontId="86" fillId="0" borderId="15" applyNumberFormat="0" applyFill="0" applyAlignment="0" applyProtection="0"/>
    <xf numFmtId="0" fontId="87" fillId="0" borderId="29" applyNumberFormat="0" applyFill="0" applyAlignment="0" applyProtection="0"/>
    <xf numFmtId="0" fontId="88" fillId="0" borderId="16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18" applyNumberFormat="0" applyFill="0" applyAlignment="0" applyProtection="0"/>
    <xf numFmtId="0" fontId="90" fillId="21" borderId="14" applyNumberFormat="0" applyAlignment="0" applyProtection="0"/>
    <xf numFmtId="0" fontId="91" fillId="0" borderId="0" applyNumberFormat="0" applyFill="0" applyBorder="0" applyAlignment="0" applyProtection="0"/>
    <xf numFmtId="0" fontId="92" fillId="20" borderId="0" applyNumberFormat="0" applyBorder="0" applyAlignment="0" applyProtection="0"/>
    <xf numFmtId="0" fontId="59" fillId="0" borderId="0"/>
    <xf numFmtId="0" fontId="3" fillId="0" borderId="0"/>
    <xf numFmtId="0" fontId="3" fillId="0" borderId="0"/>
    <xf numFmtId="0" fontId="60" fillId="0" borderId="0"/>
    <xf numFmtId="0" fontId="4" fillId="0" borderId="0" applyFont="0" applyBorder="0" applyAlignment="0"/>
    <xf numFmtId="0" fontId="19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93" fillId="60" borderId="0" applyNumberFormat="0" applyBorder="0" applyAlignment="0" applyProtection="0"/>
    <xf numFmtId="0" fontId="94" fillId="0" borderId="0" applyNumberFormat="0" applyFill="0" applyBorder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3" fillId="55" borderId="27" applyNumberFormat="0" applyFont="0" applyAlignment="0" applyProtection="0"/>
    <xf numFmtId="0" fontId="95" fillId="0" borderId="13" applyNumberFormat="0" applyFill="0" applyAlignment="0" applyProtection="0"/>
    <xf numFmtId="0" fontId="96" fillId="0" borderId="0" applyNumberFormat="0" applyFill="0" applyBorder="0" applyAlignment="0" applyProtection="0"/>
    <xf numFmtId="0" fontId="97" fillId="2" borderId="0" applyNumberFormat="0" applyBorder="0" applyAlignment="0" applyProtection="0"/>
    <xf numFmtId="0" fontId="12" fillId="0" borderId="18" applyNumberFormat="0" applyFill="0" applyAlignment="0" applyProtection="0"/>
    <xf numFmtId="0" fontId="81" fillId="60" borderId="0" applyNumberFormat="0" applyBorder="0" applyAlignment="0" applyProtection="0"/>
    <xf numFmtId="0" fontId="7" fillId="4" borderId="11" applyNumberFormat="0" applyAlignment="0" applyProtection="0"/>
    <xf numFmtId="0" fontId="15" fillId="0" borderId="0" applyNumberFormat="0" applyFill="0" applyBorder="0" applyAlignment="0" applyProtection="0"/>
    <xf numFmtId="0" fontId="6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6" fillId="17" borderId="0" applyNumberFormat="0" applyBorder="0" applyAlignment="0" applyProtection="0"/>
    <xf numFmtId="0" fontId="10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16" fillId="0" borderId="13" applyNumberFormat="0" applyFill="0" applyAlignment="0" applyProtection="0"/>
    <xf numFmtId="0" fontId="13" fillId="21" borderId="14" applyNumberFormat="0" applyAlignment="0" applyProtection="0"/>
    <xf numFmtId="0" fontId="17" fillId="0" borderId="0" applyNumberFormat="0" applyFill="0" applyBorder="0" applyAlignment="0" applyProtection="0"/>
    <xf numFmtId="0" fontId="1" fillId="55" borderId="27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74" fillId="0" borderId="0"/>
    <xf numFmtId="0" fontId="4" fillId="57" borderId="0" applyNumberFormat="0" applyFont="0" applyAlignment="0" applyProtection="0"/>
    <xf numFmtId="0" fontId="19" fillId="0" borderId="0"/>
  </cellStyleXfs>
  <cellXfs count="92">
    <xf numFmtId="0" fontId="4" fillId="0" borderId="0" xfId="0" applyFont="1"/>
    <xf numFmtId="0" fontId="99" fillId="0" borderId="0" xfId="0" applyFont="1"/>
    <xf numFmtId="0" fontId="99" fillId="0" borderId="0" xfId="0" applyFont="1" applyAlignment="1">
      <alignment horizontal="center"/>
    </xf>
    <xf numFmtId="3" fontId="102" fillId="0" borderId="0" xfId="712" applyNumberFormat="1" applyFont="1" applyFill="1" applyBorder="1" applyAlignment="1">
      <alignment horizontal="center"/>
    </xf>
    <xf numFmtId="191" fontId="99" fillId="0" borderId="0" xfId="0" applyNumberFormat="1" applyFont="1" applyAlignment="1">
      <alignment horizontal="center" vertical="center"/>
    </xf>
    <xf numFmtId="0" fontId="101" fillId="69" borderId="6" xfId="712" applyFont="1" applyFill="1" applyBorder="1" applyAlignment="1">
      <alignment horizontal="center" vertical="center"/>
    </xf>
    <xf numFmtId="191" fontId="105" fillId="0" borderId="0" xfId="0" applyNumberFormat="1" applyFont="1" applyAlignment="1">
      <alignment horizontal="center" vertical="center"/>
    </xf>
    <xf numFmtId="191" fontId="99" fillId="0" borderId="0" xfId="0" applyNumberFormat="1" applyFont="1" applyAlignment="1">
      <alignment horizontal="center"/>
    </xf>
    <xf numFmtId="0" fontId="99" fillId="0" borderId="0" xfId="712" applyFont="1" applyAlignment="1">
      <alignment horizontal="center"/>
    </xf>
    <xf numFmtId="0" fontId="99" fillId="0" borderId="0" xfId="0" applyFont="1" applyFill="1"/>
    <xf numFmtId="194" fontId="99" fillId="0" borderId="0" xfId="0" applyNumberFormat="1" applyFont="1" applyAlignment="1">
      <alignment horizontal="center"/>
    </xf>
    <xf numFmtId="0" fontId="99" fillId="0" borderId="0" xfId="0" applyFont="1" applyAlignment="1">
      <alignment horizontal="left" vertical="center"/>
    </xf>
    <xf numFmtId="0" fontId="99" fillId="0" borderId="0" xfId="0" applyFont="1" applyAlignment="1">
      <alignment vertical="center"/>
    </xf>
    <xf numFmtId="196" fontId="99" fillId="0" borderId="0" xfId="0" applyNumberFormat="1" applyFont="1" applyAlignment="1">
      <alignment horizontal="center" vertical="center"/>
    </xf>
    <xf numFmtId="192" fontId="99" fillId="0" borderId="0" xfId="0" applyNumberFormat="1" applyFont="1"/>
    <xf numFmtId="197" fontId="99" fillId="0" borderId="0" xfId="0" applyNumberFormat="1" applyFont="1"/>
    <xf numFmtId="192" fontId="99" fillId="0" borderId="0" xfId="0" applyNumberFormat="1" applyFont="1" applyAlignment="1">
      <alignment horizontal="center"/>
    </xf>
    <xf numFmtId="191" fontId="99" fillId="0" borderId="0" xfId="0" applyNumberFormat="1" applyFont="1"/>
    <xf numFmtId="3" fontId="99" fillId="0" borderId="0" xfId="0" applyNumberFormat="1" applyFont="1"/>
    <xf numFmtId="17" fontId="103" fillId="0" borderId="0" xfId="0" applyNumberFormat="1" applyFont="1" applyFill="1" applyBorder="1" applyAlignment="1">
      <alignment horizontal="left"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95" fontId="99" fillId="0" borderId="0" xfId="0" applyNumberFormat="1" applyFont="1"/>
    <xf numFmtId="191" fontId="106" fillId="0" borderId="30" xfId="0" applyNumberFormat="1" applyFont="1" applyFill="1" applyBorder="1" applyAlignment="1">
      <alignment horizontal="center" vertical="center"/>
    </xf>
    <xf numFmtId="191" fontId="106" fillId="0" borderId="6" xfId="0" applyNumberFormat="1" applyFont="1" applyFill="1" applyBorder="1" applyAlignment="1">
      <alignment horizontal="center" vertical="center"/>
    </xf>
    <xf numFmtId="3" fontId="106" fillId="0" borderId="30" xfId="0" applyNumberFormat="1" applyFont="1" applyFill="1" applyBorder="1" applyAlignment="1">
      <alignment horizontal="center"/>
    </xf>
    <xf numFmtId="195" fontId="106" fillId="0" borderId="30" xfId="0" applyNumberFormat="1" applyFont="1" applyFill="1" applyBorder="1" applyAlignment="1">
      <alignment horizontal="center"/>
    </xf>
    <xf numFmtId="3" fontId="109" fillId="0" borderId="6" xfId="0" applyNumberFormat="1" applyFont="1" applyFill="1" applyBorder="1" applyAlignment="1">
      <alignment horizontal="center"/>
    </xf>
    <xf numFmtId="195" fontId="106" fillId="0" borderId="6" xfId="0" applyNumberFormat="1" applyFont="1" applyFill="1" applyBorder="1" applyAlignment="1">
      <alignment horizontal="center"/>
    </xf>
    <xf numFmtId="3" fontId="106" fillId="0" borderId="6" xfId="0" applyNumberFormat="1" applyFont="1" applyFill="1" applyBorder="1" applyAlignment="1">
      <alignment horizontal="center"/>
    </xf>
    <xf numFmtId="0" fontId="106" fillId="0" borderId="0" xfId="0" applyFont="1"/>
    <xf numFmtId="191" fontId="106" fillId="0" borderId="0" xfId="0" applyNumberFormat="1" applyFont="1" applyAlignment="1">
      <alignment horizontal="center" vertical="center"/>
    </xf>
    <xf numFmtId="194" fontId="106" fillId="0" borderId="0" xfId="0" applyNumberFormat="1" applyFont="1" applyAlignment="1">
      <alignment horizontal="left" vertical="center"/>
    </xf>
    <xf numFmtId="17" fontId="106" fillId="0" borderId="6" xfId="0" applyNumberFormat="1" applyFont="1" applyBorder="1" applyAlignment="1">
      <alignment horizontal="right" vertical="center"/>
    </xf>
    <xf numFmtId="17" fontId="108" fillId="0" borderId="6" xfId="0" applyNumberFormat="1" applyFont="1" applyBorder="1" applyAlignment="1">
      <alignment horizontal="center" vertical="center"/>
    </xf>
    <xf numFmtId="17" fontId="102" fillId="0" borderId="6" xfId="0" applyNumberFormat="1" applyFont="1" applyBorder="1" applyAlignment="1">
      <alignment horizontal="center" vertical="center"/>
    </xf>
    <xf numFmtId="17" fontId="106" fillId="0" borderId="30" xfId="0" applyNumberFormat="1" applyFont="1" applyBorder="1" applyAlignment="1">
      <alignment horizontal="right" vertical="center"/>
    </xf>
    <xf numFmtId="17" fontId="106" fillId="0" borderId="6" xfId="0" applyNumberFormat="1" applyFont="1" applyBorder="1" applyAlignment="1">
      <alignment horizontal="right" vertical="center" wrapText="1"/>
    </xf>
    <xf numFmtId="0" fontId="100" fillId="0" borderId="35" xfId="0" applyFont="1" applyBorder="1" applyAlignment="1">
      <alignment horizontal="center" vertical="top" wrapText="1"/>
    </xf>
    <xf numFmtId="4" fontId="100" fillId="0" borderId="35" xfId="0" applyNumberFormat="1" applyFont="1" applyBorder="1" applyAlignment="1">
      <alignment horizontal="center" vertical="top" wrapText="1"/>
    </xf>
    <xf numFmtId="17" fontId="100" fillId="71" borderId="32" xfId="0" applyNumberFormat="1" applyFont="1" applyFill="1" applyBorder="1" applyAlignment="1">
      <alignment horizontal="center" vertical="center" wrapText="1"/>
    </xf>
    <xf numFmtId="191" fontId="100" fillId="71" borderId="33" xfId="0" applyNumberFormat="1" applyFont="1" applyFill="1" applyBorder="1" applyAlignment="1">
      <alignment horizontal="center" vertical="center"/>
    </xf>
    <xf numFmtId="191" fontId="100" fillId="71" borderId="33" xfId="0" applyNumberFormat="1" applyFont="1" applyFill="1" applyBorder="1" applyAlignment="1">
      <alignment horizontal="center"/>
    </xf>
    <xf numFmtId="195" fontId="110" fillId="71" borderId="33" xfId="0" applyNumberFormat="1" applyFont="1" applyFill="1" applyBorder="1" applyAlignment="1">
      <alignment horizontal="center"/>
    </xf>
    <xf numFmtId="3" fontId="110" fillId="71" borderId="33" xfId="0" applyNumberFormat="1" applyFont="1" applyFill="1" applyBorder="1" applyAlignment="1">
      <alignment horizontal="center"/>
    </xf>
    <xf numFmtId="3" fontId="110" fillId="71" borderId="34" xfId="0" applyNumberFormat="1" applyFont="1" applyFill="1" applyBorder="1" applyAlignment="1">
      <alignment horizontal="center"/>
    </xf>
    <xf numFmtId="17" fontId="100" fillId="71" borderId="32" xfId="0" applyNumberFormat="1" applyFont="1" applyFill="1" applyBorder="1" applyAlignment="1">
      <alignment horizontal="center" vertical="center"/>
    </xf>
    <xf numFmtId="191" fontId="100" fillId="71" borderId="34" xfId="0" applyNumberFormat="1" applyFont="1" applyFill="1" applyBorder="1" applyAlignment="1">
      <alignment horizontal="center" vertical="center"/>
    </xf>
    <xf numFmtId="0" fontId="100" fillId="0" borderId="35" xfId="0" applyFont="1" applyBorder="1" applyAlignment="1">
      <alignment horizontal="center" vertical="center" wrapText="1"/>
    </xf>
    <xf numFmtId="17" fontId="106" fillId="0" borderId="6" xfId="0" applyNumberFormat="1" applyFont="1" applyFill="1" applyBorder="1" applyAlignment="1">
      <alignment horizontal="right" vertical="center"/>
    </xf>
    <xf numFmtId="0" fontId="101" fillId="0" borderId="0" xfId="712" applyFont="1" applyBorder="1"/>
    <xf numFmtId="0" fontId="104" fillId="0" borderId="0" xfId="712" applyFont="1" applyFill="1" applyBorder="1"/>
    <xf numFmtId="0" fontId="101" fillId="0" borderId="0" xfId="712" applyFont="1" applyAlignment="1">
      <alignment horizontal="center"/>
    </xf>
    <xf numFmtId="0" fontId="99" fillId="0" borderId="0" xfId="0" applyFont="1" applyAlignment="1">
      <alignment horizontal="right" vertical="center"/>
    </xf>
    <xf numFmtId="0" fontId="99" fillId="0" borderId="6" xfId="712" applyFont="1" applyBorder="1" applyAlignment="1">
      <alignment vertical="center"/>
    </xf>
    <xf numFmtId="0" fontId="101" fillId="0" borderId="6" xfId="712" applyFont="1" applyBorder="1" applyAlignment="1">
      <alignment vertical="center"/>
    </xf>
    <xf numFmtId="0" fontId="100" fillId="70" borderId="6" xfId="712" applyFont="1" applyFill="1" applyBorder="1" applyAlignment="1">
      <alignment vertical="center"/>
    </xf>
    <xf numFmtId="17" fontId="108" fillId="0" borderId="30" xfId="0" applyNumberFormat="1" applyFont="1" applyBorder="1" applyAlignment="1">
      <alignment horizontal="center" vertical="center"/>
    </xf>
    <xf numFmtId="17" fontId="102" fillId="0" borderId="30" xfId="0" applyNumberFormat="1" applyFont="1" applyFill="1" applyBorder="1" applyAlignment="1">
      <alignment horizontal="right" vertical="center"/>
    </xf>
    <xf numFmtId="17" fontId="102" fillId="0" borderId="6" xfId="0" applyNumberFormat="1" applyFont="1" applyFill="1" applyBorder="1" applyAlignment="1">
      <alignment horizontal="right" vertical="center"/>
    </xf>
    <xf numFmtId="191" fontId="111" fillId="0" borderId="0" xfId="0" applyNumberFormat="1" applyFont="1" applyAlignment="1">
      <alignment horizontal="center" vertical="center"/>
    </xf>
    <xf numFmtId="190" fontId="106" fillId="69" borderId="31" xfId="712" applyNumberFormat="1" applyFont="1" applyFill="1" applyBorder="1" applyAlignment="1">
      <alignment horizontal="center" vertical="center" wrapText="1"/>
    </xf>
    <xf numFmtId="190" fontId="106" fillId="69" borderId="6" xfId="712" applyNumberFormat="1" applyFont="1" applyFill="1" applyBorder="1" applyAlignment="1">
      <alignment horizontal="center" vertical="center"/>
    </xf>
    <xf numFmtId="190" fontId="102" fillId="69" borderId="6" xfId="712" applyNumberFormat="1" applyFont="1" applyFill="1" applyBorder="1" applyAlignment="1">
      <alignment horizontal="center" vertical="center"/>
    </xf>
    <xf numFmtId="190" fontId="106" fillId="0" borderId="31" xfId="712" applyNumberFormat="1" applyFont="1" applyFill="1" applyBorder="1" applyAlignment="1">
      <alignment horizontal="center" vertical="center" wrapText="1"/>
    </xf>
    <xf numFmtId="190" fontId="106" fillId="0" borderId="6" xfId="712" applyNumberFormat="1" applyFont="1" applyFill="1" applyBorder="1" applyAlignment="1">
      <alignment horizontal="center" vertical="center"/>
    </xf>
    <xf numFmtId="190" fontId="100" fillId="70" borderId="6" xfId="712" applyNumberFormat="1" applyFont="1" applyFill="1" applyBorder="1" applyAlignment="1">
      <alignment horizontal="center" vertical="center"/>
    </xf>
    <xf numFmtId="190" fontId="102" fillId="70" borderId="6" xfId="712" applyNumberFormat="1" applyFont="1" applyFill="1" applyBorder="1" applyAlignment="1">
      <alignment horizontal="center" vertical="center"/>
    </xf>
    <xf numFmtId="0" fontId="99" fillId="0" borderId="0" xfId="0" applyFont="1" applyAlignment="1">
      <alignment horizontal="left"/>
    </xf>
    <xf numFmtId="192" fontId="99" fillId="0" borderId="0" xfId="0" applyNumberFormat="1" applyFont="1" applyAlignment="1">
      <alignment horizontal="left"/>
    </xf>
    <xf numFmtId="198" fontId="111" fillId="0" borderId="0" xfId="0" applyNumberFormat="1" applyFont="1" applyAlignment="1">
      <alignment horizontal="center" vertical="center"/>
    </xf>
    <xf numFmtId="191" fontId="105" fillId="0" borderId="0" xfId="0" applyNumberFormat="1" applyFont="1"/>
    <xf numFmtId="199" fontId="99" fillId="0" borderId="0" xfId="0" applyNumberFormat="1" applyFont="1"/>
    <xf numFmtId="190" fontId="106" fillId="0" borderId="30" xfId="0" applyNumberFormat="1" applyFont="1" applyFill="1" applyBorder="1" applyAlignment="1">
      <alignment horizontal="center" vertical="center"/>
    </xf>
    <xf numFmtId="190" fontId="106" fillId="0" borderId="6" xfId="0" applyNumberFormat="1" applyFont="1" applyFill="1" applyBorder="1" applyAlignment="1">
      <alignment horizontal="center" vertical="center"/>
    </xf>
    <xf numFmtId="190" fontId="100" fillId="71" borderId="33" xfId="0" applyNumberFormat="1" applyFont="1" applyFill="1" applyBorder="1" applyAlignment="1">
      <alignment horizontal="center" vertical="center"/>
    </xf>
    <xf numFmtId="190" fontId="100" fillId="71" borderId="34" xfId="0" applyNumberFormat="1" applyFont="1" applyFill="1" applyBorder="1" applyAlignment="1">
      <alignment horizontal="center" vertical="center"/>
    </xf>
    <xf numFmtId="190" fontId="102" fillId="0" borderId="30" xfId="0" applyNumberFormat="1" applyFont="1" applyFill="1" applyBorder="1" applyAlignment="1">
      <alignment horizontal="center" vertical="center"/>
    </xf>
    <xf numFmtId="190" fontId="102" fillId="0" borderId="6" xfId="0" applyNumberFormat="1" applyFont="1" applyFill="1" applyBorder="1" applyAlignment="1">
      <alignment horizontal="center" vertical="center"/>
    </xf>
    <xf numFmtId="190" fontId="108" fillId="0" borderId="30" xfId="0" applyNumberFormat="1" applyFont="1" applyFill="1" applyBorder="1" applyAlignment="1">
      <alignment horizontal="center" vertical="center"/>
    </xf>
    <xf numFmtId="190" fontId="108" fillId="0" borderId="6" xfId="0" applyNumberFormat="1" applyFont="1" applyFill="1" applyBorder="1" applyAlignment="1">
      <alignment horizontal="center" vertical="center"/>
    </xf>
    <xf numFmtId="190" fontId="109" fillId="0" borderId="6" xfId="0" applyNumberFormat="1" applyFont="1" applyFill="1" applyBorder="1" applyAlignment="1">
      <alignment horizontal="center" vertical="center"/>
    </xf>
    <xf numFmtId="190" fontId="99" fillId="0" borderId="0" xfId="0" applyNumberFormat="1" applyFont="1" applyAlignment="1">
      <alignment horizontal="center" vertical="center"/>
    </xf>
    <xf numFmtId="190" fontId="99" fillId="0" borderId="0" xfId="0" applyNumberFormat="1" applyFont="1" applyFill="1" applyAlignment="1">
      <alignment horizontal="center" vertical="center"/>
    </xf>
    <xf numFmtId="190" fontId="107" fillId="0" borderId="0" xfId="0" applyNumberFormat="1" applyFont="1" applyAlignment="1">
      <alignment horizontal="center" vertical="center"/>
    </xf>
    <xf numFmtId="190" fontId="99" fillId="0" borderId="0" xfId="0" applyNumberFormat="1" applyFont="1"/>
    <xf numFmtId="200" fontId="99" fillId="0" borderId="0" xfId="0" applyNumberFormat="1" applyFont="1"/>
    <xf numFmtId="3" fontId="100" fillId="0" borderId="36" xfId="0" applyNumberFormat="1" applyFont="1" applyFill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wrapText="1"/>
    </xf>
    <xf numFmtId="193" fontId="98" fillId="0" borderId="0" xfId="0" applyNumberFormat="1" applyFont="1" applyBorder="1" applyAlignment="1">
      <alignment horizontal="center" vertical="center"/>
    </xf>
    <xf numFmtId="4" fontId="100" fillId="0" borderId="0" xfId="0" applyNumberFormat="1" applyFont="1" applyBorder="1" applyAlignment="1">
      <alignment horizontal="center" vertical="center"/>
    </xf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CCFFFF"/>
      <color rgb="FFFFFFCC"/>
      <color rgb="FFCCCC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A9C4-B8D4-4762-AF0B-4DB82AF1E0E6}">
  <sheetPr>
    <tabColor rgb="FFCCFFFF"/>
    <pageSetUpPr fitToPage="1"/>
  </sheetPr>
  <dimension ref="A1:S43"/>
  <sheetViews>
    <sheetView zoomScale="87" zoomScaleNormal="87" workbookViewId="0">
      <selection activeCell="W20" sqref="W20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46023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112507750.236</v>
      </c>
      <c r="C6" s="75">
        <f t="shared" ref="C6:G6" si="0">C7+C8</f>
        <v>3399292.0660000001</v>
      </c>
      <c r="D6" s="75">
        <f t="shared" si="0"/>
        <v>15100846.640000001</v>
      </c>
      <c r="E6" s="75">
        <f t="shared" si="0"/>
        <v>3532895.8</v>
      </c>
      <c r="F6" s="75">
        <f t="shared" si="0"/>
        <v>32621496.078000002</v>
      </c>
      <c r="G6" s="75">
        <f t="shared" si="0"/>
        <v>88550.951000000001</v>
      </c>
      <c r="H6" s="76">
        <f>H7+H8</f>
        <v>57764668.700999998</v>
      </c>
      <c r="J6" s="31">
        <v>113006015.836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109108458.17</v>
      </c>
      <c r="C7" s="77">
        <f t="shared" ref="C7:H8" si="2">C10+C13</f>
        <v>0</v>
      </c>
      <c r="D7" s="77">
        <f t="shared" si="2"/>
        <v>15100846.640000001</v>
      </c>
      <c r="E7" s="77">
        <f t="shared" si="2"/>
        <v>3532895.8</v>
      </c>
      <c r="F7" s="77">
        <f t="shared" si="2"/>
        <v>32621496.078000002</v>
      </c>
      <c r="G7" s="77">
        <f t="shared" si="2"/>
        <v>88550.951000000001</v>
      </c>
      <c r="H7" s="77">
        <f>H10+H13</f>
        <v>57764668.700999998</v>
      </c>
      <c r="J7" s="6">
        <f>B6-J6+S12</f>
        <v>5.9953890740871429E-9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3399292.0660000001</v>
      </c>
      <c r="C8" s="78">
        <f t="shared" si="2"/>
        <v>3399292.0660000001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47044294.281999998</v>
      </c>
      <c r="C9" s="79">
        <f t="shared" ref="C9:H9" si="3">SUM(C10:C11)</f>
        <v>0</v>
      </c>
      <c r="D9" s="79">
        <f t="shared" si="3"/>
        <v>1136998.1590000002</v>
      </c>
      <c r="E9" s="79">
        <f t="shared" si="3"/>
        <v>92245</v>
      </c>
      <c r="F9" s="79">
        <f t="shared" si="3"/>
        <v>3896584.0809999993</v>
      </c>
      <c r="G9" s="79">
        <f t="shared" si="3"/>
        <v>8920</v>
      </c>
      <c r="H9" s="79">
        <f t="shared" si="3"/>
        <v>41909547.041999996</v>
      </c>
      <c r="L9" s="55" t="s">
        <v>21</v>
      </c>
      <c r="M9" s="61">
        <v>485053.60000000003</v>
      </c>
      <c r="N9" s="61">
        <v>0</v>
      </c>
      <c r="O9" s="61">
        <v>9144</v>
      </c>
      <c r="P9" s="61">
        <v>4068</v>
      </c>
      <c r="Q9" s="61"/>
      <c r="R9" s="61"/>
      <c r="S9" s="62">
        <v>498265.60000000003</v>
      </c>
    </row>
    <row r="10" spans="1:19" ht="18" customHeight="1" x14ac:dyDescent="0.2">
      <c r="A10" s="33" t="s">
        <v>22</v>
      </c>
      <c r="B10" s="74">
        <f t="shared" si="1"/>
        <v>47044294.281999998</v>
      </c>
      <c r="C10" s="74">
        <v>0</v>
      </c>
      <c r="D10" s="74">
        <v>1136998.1590000002</v>
      </c>
      <c r="E10" s="74">
        <v>92245</v>
      </c>
      <c r="F10" s="74">
        <v>3896584.0809999993</v>
      </c>
      <c r="G10" s="74">
        <v>8920</v>
      </c>
      <c r="H10" s="74">
        <v>41909547.041999996</v>
      </c>
      <c r="L10" s="55" t="s">
        <v>1</v>
      </c>
      <c r="M10" s="63">
        <v>485053.60000000003</v>
      </c>
      <c r="N10" s="63">
        <v>0</v>
      </c>
      <c r="O10" s="63">
        <v>9144</v>
      </c>
      <c r="P10" s="63">
        <v>4068</v>
      </c>
      <c r="Q10" s="63">
        <v>0</v>
      </c>
      <c r="R10" s="63">
        <v>0</v>
      </c>
      <c r="S10" s="63">
        <v>498265.60000000003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65463455.954000004</v>
      </c>
      <c r="C12" s="80">
        <f t="shared" ref="C12:G12" si="4">SUM(C13:C14)</f>
        <v>3399292.0660000001</v>
      </c>
      <c r="D12" s="80">
        <f t="shared" si="4"/>
        <v>13963848.481000001</v>
      </c>
      <c r="E12" s="80">
        <f t="shared" si="4"/>
        <v>3440650.8</v>
      </c>
      <c r="F12" s="80">
        <f t="shared" si="4"/>
        <v>28724911.997000001</v>
      </c>
      <c r="G12" s="80">
        <f t="shared" si="4"/>
        <v>79630.951000000001</v>
      </c>
      <c r="H12" s="80">
        <f>SUM(H13:H14)</f>
        <v>15855121.659</v>
      </c>
      <c r="L12" s="56" t="s">
        <v>19</v>
      </c>
      <c r="M12" s="66">
        <v>485053.60000000003</v>
      </c>
      <c r="N12" s="66">
        <v>0</v>
      </c>
      <c r="O12" s="66">
        <v>9144</v>
      </c>
      <c r="P12" s="66">
        <v>4068</v>
      </c>
      <c r="Q12" s="66">
        <v>0</v>
      </c>
      <c r="R12" s="66">
        <v>0</v>
      </c>
      <c r="S12" s="67">
        <v>498265.60000000003</v>
      </c>
    </row>
    <row r="13" spans="1:19" ht="18" customHeight="1" x14ac:dyDescent="0.2">
      <c r="A13" s="33" t="s">
        <v>22</v>
      </c>
      <c r="B13" s="74">
        <f t="shared" si="1"/>
        <v>62064163.887999997</v>
      </c>
      <c r="C13" s="74">
        <v>0</v>
      </c>
      <c r="D13" s="74">
        <v>13963848.481000001</v>
      </c>
      <c r="E13" s="74">
        <v>3440650.8</v>
      </c>
      <c r="F13" s="74">
        <v>28724911.997000001</v>
      </c>
      <c r="G13" s="74">
        <v>79630.951000000001</v>
      </c>
      <c r="H13" s="74">
        <f>16353387.259-498265.6</f>
        <v>15855121.659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3399292.0660000001</v>
      </c>
      <c r="C14" s="74">
        <v>3399292.0660000001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14645.57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9.0962420000000019</v>
      </c>
      <c r="C17" s="41">
        <f t="shared" ref="C17:H17" si="5">SUM(C18:C19)</f>
        <v>2.4967969999999999</v>
      </c>
      <c r="D17" s="41">
        <f>SUM(D18:D19)</f>
        <v>0.27357599999999999</v>
      </c>
      <c r="E17" s="41">
        <f t="shared" si="5"/>
        <v>6.9836999999999996E-2</v>
      </c>
      <c r="F17" s="41">
        <f t="shared" si="5"/>
        <v>5.2930890000000002</v>
      </c>
      <c r="G17" s="41">
        <f t="shared" si="5"/>
        <v>9.6827999999999997E-2</v>
      </c>
      <c r="H17" s="47">
        <f t="shared" si="5"/>
        <v>0.86611499999999997</v>
      </c>
      <c r="J17" s="85">
        <v>9096.2419999999984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6.5994450000000002</v>
      </c>
      <c r="C18" s="23">
        <v>0</v>
      </c>
      <c r="D18" s="23">
        <v>0.27357599999999999</v>
      </c>
      <c r="E18" s="23">
        <v>6.9836999999999996E-2</v>
      </c>
      <c r="F18" s="23">
        <v>5.2930890000000002</v>
      </c>
      <c r="G18" s="23">
        <v>9.6827999999999997E-2</v>
      </c>
      <c r="H18" s="23">
        <v>0.86611499999999997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2.4967969999999999</v>
      </c>
      <c r="C19" s="24">
        <v>2.4967969999999999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30485794.445000004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27083840.624000002</v>
      </c>
      <c r="C22" s="25"/>
      <c r="D22" s="26"/>
      <c r="E22" s="25"/>
      <c r="F22" s="25"/>
      <c r="G22" s="25"/>
      <c r="H22" s="25"/>
      <c r="J22" s="82">
        <f>D29</f>
        <v>27083840.624000002</v>
      </c>
      <c r="K22" s="11" t="s">
        <v>29</v>
      </c>
    </row>
    <row r="23" spans="1:15" ht="30.75" customHeight="1" x14ac:dyDescent="0.2">
      <c r="A23" s="37" t="s">
        <v>23</v>
      </c>
      <c r="B23" s="74">
        <v>399227.13400000002</v>
      </c>
      <c r="C23" s="27"/>
      <c r="D23" s="28"/>
      <c r="E23" s="29"/>
      <c r="F23" s="29"/>
      <c r="G23" s="29"/>
      <c r="H23" s="29"/>
      <c r="J23" s="82">
        <f>D34</f>
        <v>3401953.821</v>
      </c>
      <c r="K23" s="11" t="s">
        <v>28</v>
      </c>
    </row>
    <row r="24" spans="1:15" ht="18" customHeight="1" x14ac:dyDescent="0.2">
      <c r="A24" s="49" t="s">
        <v>10</v>
      </c>
      <c r="B24" s="74">
        <v>2376062.0019999999</v>
      </c>
      <c r="C24" s="27"/>
      <c r="D24" s="28"/>
      <c r="E24" s="29"/>
      <c r="F24" s="29"/>
      <c r="G24" s="29"/>
      <c r="H24" s="29"/>
      <c r="J24" s="4"/>
      <c r="K24" s="11" t="s">
        <v>30</v>
      </c>
    </row>
    <row r="25" spans="1:15" ht="18" customHeight="1" x14ac:dyDescent="0.2">
      <c r="A25" s="33" t="s">
        <v>8</v>
      </c>
      <c r="B25" s="74">
        <v>243494.58499999999</v>
      </c>
      <c r="C25" s="27"/>
      <c r="D25" s="28"/>
      <c r="E25" s="29"/>
      <c r="F25" s="29"/>
      <c r="G25" s="29"/>
      <c r="H25" s="29"/>
      <c r="J25" s="6">
        <f>B21-J22-J23-J24</f>
        <v>2.3283064365386963E-9</v>
      </c>
    </row>
    <row r="26" spans="1:15" ht="18" customHeight="1" x14ac:dyDescent="0.2">
      <c r="A26" s="33" t="s">
        <v>9</v>
      </c>
      <c r="B26" s="74">
        <v>383170.1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27083840.624000039</v>
      </c>
      <c r="C29" s="82">
        <f>B22-B29-J24</f>
        <v>-3.7252902984619141E-8</v>
      </c>
      <c r="D29" s="83">
        <v>27083840.624000002</v>
      </c>
      <c r="E29" s="82">
        <f>B29-D29</f>
        <v>3.7252902984619141E-8</v>
      </c>
      <c r="F29" s="17"/>
      <c r="J29" s="7"/>
    </row>
    <row r="30" spans="1:15" hidden="1" x14ac:dyDescent="0.2">
      <c r="A30" s="53" t="s">
        <v>23</v>
      </c>
      <c r="B30" s="82">
        <v>399227.13399999996</v>
      </c>
      <c r="C30" s="82">
        <f>B23-B30</f>
        <v>0</v>
      </c>
      <c r="D30" s="83">
        <v>399227.13400000002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2376062.0019999999</v>
      </c>
      <c r="C31" s="82">
        <f>B24-B31</f>
        <v>0</v>
      </c>
      <c r="D31" s="83">
        <v>2376062.0019999999</v>
      </c>
      <c r="E31" s="82">
        <f>B31-D31</f>
        <v>0</v>
      </c>
    </row>
    <row r="32" spans="1:15" hidden="1" x14ac:dyDescent="0.2">
      <c r="A32" s="53" t="s">
        <v>8</v>
      </c>
      <c r="B32" s="82">
        <v>243494.58500000002</v>
      </c>
      <c r="C32" s="82">
        <f>B25-B32</f>
        <v>0</v>
      </c>
      <c r="D32" s="83">
        <v>243494.58499999999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383170.09999999986</v>
      </c>
      <c r="C33" s="82">
        <f>B26-B33</f>
        <v>0</v>
      </c>
      <c r="D33" s="83">
        <v>383170.1</v>
      </c>
      <c r="E33" s="82">
        <f>B33-D33</f>
        <v>0</v>
      </c>
    </row>
    <row r="34" spans="1:10" hidden="1" x14ac:dyDescent="0.2">
      <c r="B34" s="82">
        <f>SUM(B30:B33)</f>
        <v>3401953.8209999995</v>
      </c>
      <c r="C34" s="82">
        <f>SUM(C29:C33)</f>
        <v>-3.7252902984619141E-8</v>
      </c>
      <c r="D34" s="83">
        <f>SUM(D30:D33)</f>
        <v>3401953.821</v>
      </c>
      <c r="E34" s="82">
        <f>SUM(E29:E33)</f>
        <v>3.7252902984619141E-8</v>
      </c>
      <c r="J34" s="16"/>
    </row>
    <row r="35" spans="1:10" hidden="1" x14ac:dyDescent="0.2">
      <c r="B35" s="84">
        <f>B34+B29+J24-B22</f>
        <v>3401953.8210000359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72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6972-6713-4A1F-9CDC-D6AF8153F72F}">
  <sheetPr>
    <tabColor rgb="FFCCFFFF"/>
    <pageSetUpPr fitToPage="1"/>
  </sheetPr>
  <dimension ref="A1:S45"/>
  <sheetViews>
    <sheetView zoomScale="87" zoomScaleNormal="87" workbookViewId="0">
      <selection activeCell="Z21" sqref="Z2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46054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106755725.84399998</v>
      </c>
      <c r="C6" s="75">
        <f t="shared" ref="C6:G6" si="0">C7+C8</f>
        <v>2976476.6940000001</v>
      </c>
      <c r="D6" s="75">
        <f t="shared" si="0"/>
        <v>15093574.040999999</v>
      </c>
      <c r="E6" s="75">
        <f t="shared" si="0"/>
        <v>3198378.5720000002</v>
      </c>
      <c r="F6" s="75">
        <f t="shared" si="0"/>
        <v>27428247.408</v>
      </c>
      <c r="G6" s="75">
        <f t="shared" si="0"/>
        <v>75885.48</v>
      </c>
      <c r="H6" s="76">
        <f>H7+H8</f>
        <v>57983163.648999982</v>
      </c>
      <c r="J6" s="31">
        <v>106857896.44400004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103779249.14999998</v>
      </c>
      <c r="C7" s="77">
        <f t="shared" ref="C7:H8" si="2">C10+C13</f>
        <v>0</v>
      </c>
      <c r="D7" s="77">
        <f t="shared" si="2"/>
        <v>15093574.040999999</v>
      </c>
      <c r="E7" s="77">
        <f t="shared" si="2"/>
        <v>3198378.5720000002</v>
      </c>
      <c r="F7" s="77">
        <f t="shared" si="2"/>
        <v>27428247.408</v>
      </c>
      <c r="G7" s="77">
        <f t="shared" si="2"/>
        <v>75885.48</v>
      </c>
      <c r="H7" s="77">
        <f>H10+H13</f>
        <v>57983163.648999982</v>
      </c>
      <c r="J7" s="6">
        <f>B6-J6+S12</f>
        <v>-5.3638359531760216E-8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2976476.6940000001</v>
      </c>
      <c r="C8" s="78">
        <f t="shared" si="2"/>
        <v>2976476.6940000001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47759255.932999983</v>
      </c>
      <c r="C9" s="79">
        <f t="shared" ref="C9:H9" si="3">SUM(C10:C11)</f>
        <v>0</v>
      </c>
      <c r="D9" s="79">
        <f t="shared" si="3"/>
        <v>1129233.0089999998</v>
      </c>
      <c r="E9" s="79">
        <f t="shared" si="3"/>
        <v>86255</v>
      </c>
      <c r="F9" s="79">
        <f t="shared" si="3"/>
        <v>3914294.469</v>
      </c>
      <c r="G9" s="79">
        <f t="shared" si="3"/>
        <v>9160</v>
      </c>
      <c r="H9" s="79">
        <f t="shared" si="3"/>
        <v>42620313.454999983</v>
      </c>
      <c r="L9" s="55" t="s">
        <v>21</v>
      </c>
      <c r="M9" s="61">
        <v>89308.6</v>
      </c>
      <c r="N9" s="61">
        <v>0</v>
      </c>
      <c r="O9" s="61">
        <v>8796</v>
      </c>
      <c r="P9" s="61">
        <v>4066</v>
      </c>
      <c r="Q9" s="61"/>
      <c r="R9" s="61"/>
      <c r="S9" s="62">
        <v>102170.6</v>
      </c>
    </row>
    <row r="10" spans="1:19" ht="18" customHeight="1" x14ac:dyDescent="0.2">
      <c r="A10" s="33" t="s">
        <v>22</v>
      </c>
      <c r="B10" s="74">
        <f t="shared" si="1"/>
        <v>47759255.932999983</v>
      </c>
      <c r="C10" s="74">
        <v>0</v>
      </c>
      <c r="D10" s="74">
        <v>1129233.0089999998</v>
      </c>
      <c r="E10" s="74">
        <v>86255</v>
      </c>
      <c r="F10" s="74">
        <v>3914294.469</v>
      </c>
      <c r="G10" s="74">
        <v>9160</v>
      </c>
      <c r="H10" s="74">
        <v>42620313.454999983</v>
      </c>
      <c r="L10" s="55" t="s">
        <v>1</v>
      </c>
      <c r="M10" s="63">
        <v>89308.6</v>
      </c>
      <c r="N10" s="63">
        <v>0</v>
      </c>
      <c r="O10" s="63">
        <v>8796</v>
      </c>
      <c r="P10" s="63">
        <v>4066</v>
      </c>
      <c r="Q10" s="63">
        <v>0</v>
      </c>
      <c r="R10" s="63">
        <v>0</v>
      </c>
      <c r="S10" s="63">
        <v>102170.6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58996469.910999998</v>
      </c>
      <c r="C12" s="80">
        <f t="shared" ref="C12:G12" si="4">SUM(C13:C14)</f>
        <v>2976476.6940000001</v>
      </c>
      <c r="D12" s="80">
        <f t="shared" si="4"/>
        <v>13964341.032</v>
      </c>
      <c r="E12" s="80">
        <f t="shared" si="4"/>
        <v>3112123.5720000002</v>
      </c>
      <c r="F12" s="80">
        <f t="shared" si="4"/>
        <v>23513952.938999999</v>
      </c>
      <c r="G12" s="80">
        <f t="shared" si="4"/>
        <v>66725.48</v>
      </c>
      <c r="H12" s="80">
        <f>SUM(H13:H14)</f>
        <v>15362850.194</v>
      </c>
      <c r="L12" s="56" t="s">
        <v>19</v>
      </c>
      <c r="M12" s="66">
        <v>89308.6</v>
      </c>
      <c r="N12" s="66">
        <v>0</v>
      </c>
      <c r="O12" s="66">
        <v>8796</v>
      </c>
      <c r="P12" s="66">
        <v>4066</v>
      </c>
      <c r="Q12" s="66">
        <v>0</v>
      </c>
      <c r="R12" s="66">
        <v>0</v>
      </c>
      <c r="S12" s="67">
        <v>102170.6</v>
      </c>
    </row>
    <row r="13" spans="1:19" ht="18" customHeight="1" x14ac:dyDescent="0.2">
      <c r="A13" s="33" t="s">
        <v>22</v>
      </c>
      <c r="B13" s="74">
        <f t="shared" si="1"/>
        <v>56019993.216999993</v>
      </c>
      <c r="C13" s="74">
        <v>0</v>
      </c>
      <c r="D13" s="74">
        <v>13964341.032</v>
      </c>
      <c r="E13" s="74">
        <v>3112123.5720000002</v>
      </c>
      <c r="F13" s="74">
        <v>23513952.938999999</v>
      </c>
      <c r="G13" s="74">
        <v>66725.48</v>
      </c>
      <c r="H13" s="74">
        <f>15465020.794-102170.6</f>
        <v>15362850.194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2976476.6940000001</v>
      </c>
      <c r="C14" s="74">
        <v>2976476.6940000001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11800.36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6.1580790000000007</v>
      </c>
      <c r="C17" s="41">
        <f t="shared" ref="C17:H17" si="5">SUM(C18:C19)</f>
        <v>2.5961129999999999</v>
      </c>
      <c r="D17" s="41">
        <f>SUM(D18:D19)</f>
        <v>0.31449899999999997</v>
      </c>
      <c r="E17" s="41">
        <f t="shared" si="5"/>
        <v>6.6974000000000006E-2</v>
      </c>
      <c r="F17" s="41">
        <f t="shared" si="5"/>
        <v>2.2641300000000002</v>
      </c>
      <c r="G17" s="41">
        <f t="shared" si="5"/>
        <v>6.6439999999999999E-2</v>
      </c>
      <c r="H17" s="47">
        <f t="shared" si="5"/>
        <v>0.84992299999999998</v>
      </c>
      <c r="J17" s="85">
        <v>6158.0790000000006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3.5619660000000004</v>
      </c>
      <c r="C18" s="23">
        <v>0</v>
      </c>
      <c r="D18" s="23">
        <v>0.31449899999999997</v>
      </c>
      <c r="E18" s="23">
        <v>6.6974000000000006E-2</v>
      </c>
      <c r="F18" s="23">
        <v>2.2641300000000002</v>
      </c>
      <c r="G18" s="23">
        <v>6.6439999999999999E-2</v>
      </c>
      <c r="H18" s="23">
        <v>0.84992299999999998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2.5961129999999999</v>
      </c>
      <c r="C19" s="24">
        <v>2.5961129999999999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25951692.678000003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24089716.267000001</v>
      </c>
      <c r="C22" s="25"/>
      <c r="D22" s="26"/>
      <c r="E22" s="25"/>
      <c r="F22" s="25"/>
      <c r="G22" s="25"/>
      <c r="H22" s="25"/>
      <c r="J22" s="82">
        <f>D29</f>
        <v>23661623.826000001</v>
      </c>
      <c r="K22" s="11" t="s">
        <v>29</v>
      </c>
    </row>
    <row r="23" spans="1:15" ht="30.75" customHeight="1" x14ac:dyDescent="0.2">
      <c r="A23" s="37" t="s">
        <v>23</v>
      </c>
      <c r="B23" s="74">
        <v>404220.61599999998</v>
      </c>
      <c r="C23" s="27"/>
      <c r="D23" s="28"/>
      <c r="E23" s="29"/>
      <c r="F23" s="29"/>
      <c r="G23" s="29"/>
      <c r="H23" s="29"/>
      <c r="J23" s="82">
        <f>D34</f>
        <v>1861976.4109999998</v>
      </c>
      <c r="K23" s="11" t="s">
        <v>28</v>
      </c>
    </row>
    <row r="24" spans="1:15" ht="18" customHeight="1" x14ac:dyDescent="0.2">
      <c r="A24" s="49" t="s">
        <v>10</v>
      </c>
      <c r="B24" s="74">
        <v>1270544.6240000001</v>
      </c>
      <c r="C24" s="27"/>
      <c r="D24" s="28"/>
      <c r="E24" s="29"/>
      <c r="F24" s="29"/>
      <c r="G24" s="29"/>
      <c r="H24" s="29"/>
      <c r="J24" s="4">
        <v>428092.44099999999</v>
      </c>
      <c r="K24" s="11" t="s">
        <v>30</v>
      </c>
    </row>
    <row r="25" spans="1:15" ht="18" customHeight="1" x14ac:dyDescent="0.2">
      <c r="A25" s="33" t="s">
        <v>8</v>
      </c>
      <c r="B25" s="74">
        <v>186466.595</v>
      </c>
      <c r="C25" s="27"/>
      <c r="D25" s="28"/>
      <c r="E25" s="29"/>
      <c r="F25" s="29"/>
      <c r="G25" s="29"/>
      <c r="H25" s="29"/>
      <c r="J25" s="6">
        <f>B21-J22-J23-J24</f>
        <v>1.9790604710578918E-9</v>
      </c>
    </row>
    <row r="26" spans="1:15" ht="18" customHeight="1" x14ac:dyDescent="0.2">
      <c r="A26" s="33" t="s">
        <v>9</v>
      </c>
      <c r="B26" s="74">
        <v>744.57600000000002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23661623.826000005</v>
      </c>
      <c r="C29" s="82">
        <f>B22-B29-J24</f>
        <v>-4.0745362639427185E-9</v>
      </c>
      <c r="D29" s="83">
        <v>23661623.826000001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404220.61599999998</v>
      </c>
      <c r="C30" s="82">
        <f>B23-B30</f>
        <v>0</v>
      </c>
      <c r="D30" s="83">
        <v>404220.61599999998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1270544.6239999998</v>
      </c>
      <c r="C31" s="82">
        <f>B24-B31</f>
        <v>0</v>
      </c>
      <c r="D31" s="83">
        <v>1270544.6240000001</v>
      </c>
      <c r="E31" s="82">
        <f>B31-D31</f>
        <v>0</v>
      </c>
    </row>
    <row r="32" spans="1:15" hidden="1" x14ac:dyDescent="0.2">
      <c r="A32" s="53" t="s">
        <v>8</v>
      </c>
      <c r="B32" s="82">
        <v>186466.595</v>
      </c>
      <c r="C32" s="82">
        <f>B25-B32</f>
        <v>0</v>
      </c>
      <c r="D32" s="83">
        <v>186466.595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744.57600000011735</v>
      </c>
      <c r="C33" s="82">
        <f>B26-B33</f>
        <v>-1.1732481652870774E-10</v>
      </c>
      <c r="D33" s="83">
        <v>744.57600000000002</v>
      </c>
      <c r="E33" s="82">
        <f>B33-D33</f>
        <v>1.1732481652870774E-10</v>
      </c>
    </row>
    <row r="34" spans="1:10" hidden="1" x14ac:dyDescent="0.2">
      <c r="B34" s="82">
        <f>SUM(B30:B33)</f>
        <v>1861976.4109999998</v>
      </c>
      <c r="C34" s="82">
        <f>SUM(C29:C33)</f>
        <v>-4.1918610804714262E-9</v>
      </c>
      <c r="D34" s="83">
        <f>SUM(D30:D33)</f>
        <v>1861976.4109999998</v>
      </c>
      <c r="E34" s="82">
        <f>SUM(E29:E33)</f>
        <v>1.1732481652870774E-10</v>
      </c>
      <c r="J34" s="16"/>
    </row>
    <row r="35" spans="1:10" hidden="1" x14ac:dyDescent="0.2">
      <c r="B35" s="84">
        <f>B34+B29+J24-B22</f>
        <v>1861976.4110000022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065E-566A-4F2E-A80B-E20BDF54F24B}">
  <sheetPr>
    <tabColor rgb="FFCCFFFF"/>
    <pageSetUpPr fitToPage="1"/>
  </sheetPr>
  <dimension ref="A1:S45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46082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104526908.80000001</v>
      </c>
      <c r="C6" s="75">
        <f t="shared" ref="C6:G6" si="0">C7+C8</f>
        <v>3025856.3119999999</v>
      </c>
      <c r="D6" s="75">
        <f t="shared" si="0"/>
        <v>15116910.334000001</v>
      </c>
      <c r="E6" s="75">
        <f t="shared" si="0"/>
        <v>2525822.878</v>
      </c>
      <c r="F6" s="75">
        <f t="shared" si="0"/>
        <v>30023497.134</v>
      </c>
      <c r="G6" s="75">
        <f t="shared" si="0"/>
        <v>84443.785000000003</v>
      </c>
      <c r="H6" s="76">
        <f>H7+H8</f>
        <v>53750378.357000008</v>
      </c>
      <c r="J6" s="31">
        <v>104591964.40000002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101501052.48800001</v>
      </c>
      <c r="C7" s="77">
        <f t="shared" ref="C7:H8" si="2">C10+C13</f>
        <v>0</v>
      </c>
      <c r="D7" s="77">
        <f t="shared" si="2"/>
        <v>15116910.334000001</v>
      </c>
      <c r="E7" s="77">
        <f t="shared" si="2"/>
        <v>2525822.878</v>
      </c>
      <c r="F7" s="77">
        <f t="shared" si="2"/>
        <v>30023497.134</v>
      </c>
      <c r="G7" s="77">
        <f t="shared" si="2"/>
        <v>84443.785000000003</v>
      </c>
      <c r="H7" s="77">
        <f>H10+H13</f>
        <v>53750378.357000008</v>
      </c>
      <c r="J7" s="6">
        <f>B6-J6+S12</f>
        <v>-8.934875950217247E-9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3025856.3119999999</v>
      </c>
      <c r="C8" s="78">
        <f t="shared" si="2"/>
        <v>3025856.3119999999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44161640.177000016</v>
      </c>
      <c r="C9" s="79">
        <f t="shared" ref="C9:H9" si="3">SUM(C10:C11)</f>
        <v>0</v>
      </c>
      <c r="D9" s="79">
        <f t="shared" si="3"/>
        <v>999058.55900000001</v>
      </c>
      <c r="E9" s="79">
        <f t="shared" si="3"/>
        <v>82139</v>
      </c>
      <c r="F9" s="79">
        <f t="shared" si="3"/>
        <v>3471886.4170000008</v>
      </c>
      <c r="G9" s="79">
        <f t="shared" si="3"/>
        <v>6480</v>
      </c>
      <c r="H9" s="79">
        <f t="shared" si="3"/>
        <v>39602076.201000012</v>
      </c>
      <c r="L9" s="55" t="s">
        <v>21</v>
      </c>
      <c r="M9" s="61">
        <v>58627.600000000006</v>
      </c>
      <c r="N9" s="61">
        <v>0</v>
      </c>
      <c r="O9" s="61">
        <v>2256</v>
      </c>
      <c r="P9" s="61">
        <v>4172</v>
      </c>
      <c r="Q9" s="61"/>
      <c r="R9" s="61"/>
      <c r="S9" s="62">
        <v>65055.600000000006</v>
      </c>
    </row>
    <row r="10" spans="1:19" ht="18" customHeight="1" x14ac:dyDescent="0.2">
      <c r="A10" s="33" t="s">
        <v>22</v>
      </c>
      <c r="B10" s="74">
        <f t="shared" si="1"/>
        <v>44161640.177000016</v>
      </c>
      <c r="C10" s="74">
        <v>0</v>
      </c>
      <c r="D10" s="74">
        <v>999058.55900000001</v>
      </c>
      <c r="E10" s="74">
        <v>82139</v>
      </c>
      <c r="F10" s="74">
        <v>3471886.4170000008</v>
      </c>
      <c r="G10" s="74">
        <v>6480</v>
      </c>
      <c r="H10" s="74">
        <v>39602076.201000012</v>
      </c>
      <c r="L10" s="55" t="s">
        <v>1</v>
      </c>
      <c r="M10" s="63">
        <v>58627.600000000006</v>
      </c>
      <c r="N10" s="63">
        <v>0</v>
      </c>
      <c r="O10" s="63">
        <v>2256</v>
      </c>
      <c r="P10" s="63">
        <v>4172</v>
      </c>
      <c r="Q10" s="63">
        <v>0</v>
      </c>
      <c r="R10" s="63">
        <v>0</v>
      </c>
      <c r="S10" s="63">
        <v>65055.600000000006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60365268.622999996</v>
      </c>
      <c r="C12" s="80">
        <f t="shared" ref="C12:G12" si="4">SUM(C13:C14)</f>
        <v>3025856.3119999999</v>
      </c>
      <c r="D12" s="80">
        <f t="shared" si="4"/>
        <v>14117851.775</v>
      </c>
      <c r="E12" s="80">
        <f t="shared" si="4"/>
        <v>2443683.878</v>
      </c>
      <c r="F12" s="80">
        <f t="shared" si="4"/>
        <v>26551610.717</v>
      </c>
      <c r="G12" s="80">
        <f t="shared" si="4"/>
        <v>77963.785000000003</v>
      </c>
      <c r="H12" s="80">
        <f>SUM(H13:H14)</f>
        <v>14148302.155999999</v>
      </c>
      <c r="L12" s="56" t="s">
        <v>19</v>
      </c>
      <c r="M12" s="66">
        <v>58627.600000000006</v>
      </c>
      <c r="N12" s="66">
        <v>0</v>
      </c>
      <c r="O12" s="66">
        <v>2256</v>
      </c>
      <c r="P12" s="66">
        <v>4172</v>
      </c>
      <c r="Q12" s="66">
        <v>0</v>
      </c>
      <c r="R12" s="66">
        <v>0</v>
      </c>
      <c r="S12" s="67">
        <v>65055.600000000006</v>
      </c>
    </row>
    <row r="13" spans="1:19" ht="18" customHeight="1" x14ac:dyDescent="0.2">
      <c r="A13" s="33" t="s">
        <v>22</v>
      </c>
      <c r="B13" s="74">
        <f t="shared" si="1"/>
        <v>57339412.311000004</v>
      </c>
      <c r="C13" s="74">
        <v>0</v>
      </c>
      <c r="D13" s="74">
        <v>14117851.775</v>
      </c>
      <c r="E13" s="74">
        <v>2443683.878</v>
      </c>
      <c r="F13" s="74">
        <v>26551610.717</v>
      </c>
      <c r="G13" s="74">
        <v>77963.785000000003</v>
      </c>
      <c r="H13" s="74">
        <f>14213357.756-65055.6</f>
        <v>14148302.155999999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3025856.3119999999</v>
      </c>
      <c r="C14" s="74">
        <v>3025856.3119999999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9063.25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6.1465109999999994</v>
      </c>
      <c r="C17" s="41">
        <f t="shared" ref="C17:H17" si="5">SUM(C18:C19)</f>
        <v>2.6033010000000001</v>
      </c>
      <c r="D17" s="41">
        <f>SUM(D18:D19)</f>
        <v>0.28138000000000002</v>
      </c>
      <c r="E17" s="41">
        <f t="shared" si="5"/>
        <v>4.8367E-2</v>
      </c>
      <c r="F17" s="41">
        <f t="shared" si="5"/>
        <v>2.2574179999999999</v>
      </c>
      <c r="G17" s="41">
        <f t="shared" si="5"/>
        <v>0.13134000000000001</v>
      </c>
      <c r="H17" s="47">
        <f t="shared" si="5"/>
        <v>0.82470500000000002</v>
      </c>
      <c r="J17" s="85">
        <v>6146.5110000000004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3.5432099999999993</v>
      </c>
      <c r="C18" s="23">
        <v>0</v>
      </c>
      <c r="D18" s="23">
        <v>0.28138000000000002</v>
      </c>
      <c r="E18" s="23">
        <v>4.8367E-2</v>
      </c>
      <c r="F18" s="23">
        <v>2.2574179999999999</v>
      </c>
      <c r="G18" s="23">
        <v>0.13134000000000001</v>
      </c>
      <c r="H18" s="23">
        <v>0.82470500000000002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2.6033010000000001</v>
      </c>
      <c r="C19" s="24">
        <v>2.6033010000000001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20640042.159000002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16040891.368000001</v>
      </c>
      <c r="C22" s="25"/>
      <c r="D22" s="26"/>
      <c r="E22" s="25"/>
      <c r="F22" s="25"/>
      <c r="G22" s="25"/>
      <c r="H22" s="25"/>
      <c r="J22" s="82">
        <f>D29</f>
        <v>16355296.808</v>
      </c>
      <c r="K22" s="11" t="s">
        <v>29</v>
      </c>
    </row>
    <row r="23" spans="1:15" ht="30.75" customHeight="1" x14ac:dyDescent="0.2">
      <c r="A23" s="37" t="s">
        <v>23</v>
      </c>
      <c r="B23" s="74">
        <v>346161.9</v>
      </c>
      <c r="C23" s="27"/>
      <c r="D23" s="28"/>
      <c r="E23" s="29"/>
      <c r="F23" s="29"/>
      <c r="G23" s="29"/>
      <c r="H23" s="29"/>
      <c r="J23" s="82">
        <f>D34</f>
        <v>4599150.7909999993</v>
      </c>
      <c r="K23" s="11" t="s">
        <v>28</v>
      </c>
    </row>
    <row r="24" spans="1:15" ht="18" customHeight="1" x14ac:dyDescent="0.2">
      <c r="A24" s="49" t="s">
        <v>10</v>
      </c>
      <c r="B24" s="74">
        <v>4199616.8779999996</v>
      </c>
      <c r="C24" s="27"/>
      <c r="D24" s="28"/>
      <c r="E24" s="29"/>
      <c r="F24" s="29"/>
      <c r="G24" s="29"/>
      <c r="H24" s="29"/>
      <c r="J24" s="4">
        <v>-314405.44</v>
      </c>
      <c r="K24" s="11" t="s">
        <v>30</v>
      </c>
    </row>
    <row r="25" spans="1:15" ht="18" customHeight="1" x14ac:dyDescent="0.2">
      <c r="A25" s="33" t="s">
        <v>8</v>
      </c>
      <c r="B25" s="74">
        <v>53261.332999999999</v>
      </c>
      <c r="C25" s="27"/>
      <c r="D25" s="28"/>
      <c r="E25" s="29"/>
      <c r="F25" s="29"/>
      <c r="G25" s="29"/>
      <c r="H25" s="29"/>
      <c r="J25" s="6">
        <f>B21-J22-J23-J24</f>
        <v>2.3865140974521637E-9</v>
      </c>
    </row>
    <row r="26" spans="1:15" ht="18" customHeight="1" x14ac:dyDescent="0.2">
      <c r="A26" s="33" t="s">
        <v>9</v>
      </c>
      <c r="B26" s="74">
        <v>110.68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16355296.808000006</v>
      </c>
      <c r="C29" s="82">
        <f>B22-B29-J24</f>
        <v>-5.0640664994716644E-9</v>
      </c>
      <c r="D29" s="83">
        <v>16355296.808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346161.9</v>
      </c>
      <c r="C30" s="82">
        <f>B23-B30</f>
        <v>0</v>
      </c>
      <c r="D30" s="83">
        <v>346161.9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4199616.8779999996</v>
      </c>
      <c r="C31" s="82">
        <f>B24-B31</f>
        <v>0</v>
      </c>
      <c r="D31" s="83">
        <v>4199616.8779999996</v>
      </c>
      <c r="E31" s="82">
        <f>B31-D31</f>
        <v>0</v>
      </c>
    </row>
    <row r="32" spans="1:15" hidden="1" x14ac:dyDescent="0.2">
      <c r="A32" s="53" t="s">
        <v>8</v>
      </c>
      <c r="B32" s="82">
        <v>53261.333000000013</v>
      </c>
      <c r="C32" s="82">
        <f>B25-B32</f>
        <v>0</v>
      </c>
      <c r="D32" s="83">
        <v>53261.332999999999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110.68000000034226</v>
      </c>
      <c r="C33" s="82">
        <f>B26-B33</f>
        <v>-3.4225422496092506E-10</v>
      </c>
      <c r="D33" s="83">
        <v>110.68</v>
      </c>
      <c r="E33" s="82">
        <f>B33-D33</f>
        <v>3.4225422496092506E-10</v>
      </c>
    </row>
    <row r="34" spans="1:10" hidden="1" x14ac:dyDescent="0.2">
      <c r="B34" s="82">
        <f>SUM(B30:B33)</f>
        <v>4599150.7910000002</v>
      </c>
      <c r="C34" s="82">
        <f>SUM(C29:C33)</f>
        <v>-5.4063207244325895E-9</v>
      </c>
      <c r="D34" s="83">
        <f>SUM(D30:D33)</f>
        <v>4599150.7909999993</v>
      </c>
      <c r="E34" s="82">
        <f>SUM(E29:E33)</f>
        <v>3.4225422496092506E-10</v>
      </c>
      <c r="J34" s="16"/>
    </row>
    <row r="35" spans="1:10" hidden="1" x14ac:dyDescent="0.2">
      <c r="B35" s="84">
        <f>B34+B29+J24-B22</f>
        <v>4599150.7910000049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4363-C2B2-470C-82A1-7787CE220480}">
  <sheetPr>
    <tabColor rgb="FFCCFFFF"/>
    <pageSetUpPr fitToPage="1"/>
  </sheetPr>
  <dimension ref="A1:S45"/>
  <sheetViews>
    <sheetView tabSelected="1" zoomScale="87" zoomScaleNormal="87" workbookViewId="0">
      <selection activeCell="Y13" sqref="Y13"/>
    </sheetView>
  </sheetViews>
  <sheetFormatPr defaultRowHeight="12.75" x14ac:dyDescent="0.2"/>
  <cols>
    <col min="1" max="1" width="58.5703125" style="1" customWidth="1"/>
    <col min="2" max="2" width="21.85546875" style="1" customWidth="1"/>
    <col min="3" max="8" width="20.28515625" style="1" customWidth="1"/>
    <col min="9" max="9" width="2" style="1" hidden="1" customWidth="1"/>
    <col min="10" max="10" width="21.28515625" style="2" hidden="1" customWidth="1"/>
    <col min="11" max="11" width="11.7109375" style="1" hidden="1" customWidth="1"/>
    <col min="12" max="12" width="12.42578125" style="1" hidden="1" customWidth="1"/>
    <col min="13" max="13" width="13" style="1" hidden="1" customWidth="1"/>
    <col min="14" max="14" width="7.28515625" style="1" hidden="1" customWidth="1"/>
    <col min="15" max="15" width="12" style="1" hidden="1" customWidth="1"/>
    <col min="16" max="16" width="10.5703125" style="1" hidden="1" customWidth="1"/>
    <col min="17" max="17" width="7.28515625" style="1" hidden="1" customWidth="1"/>
    <col min="18" max="18" width="9.140625" style="1" hidden="1" customWidth="1"/>
    <col min="19" max="19" width="13.140625" style="1" hidden="1" customWidth="1"/>
    <col min="20" max="22" width="9.140625" style="1" customWidth="1"/>
    <col min="23" max="16384" width="9.140625" style="1"/>
  </cols>
  <sheetData>
    <row r="1" spans="1:19" ht="20.25" customHeight="1" x14ac:dyDescent="0.2">
      <c r="A1" s="88" t="s">
        <v>7</v>
      </c>
      <c r="B1" s="88"/>
      <c r="C1" s="88"/>
      <c r="D1" s="88"/>
      <c r="E1" s="88"/>
      <c r="F1" s="88"/>
      <c r="G1" s="88"/>
      <c r="H1" s="88"/>
    </row>
    <row r="2" spans="1:19" ht="42" customHeight="1" x14ac:dyDescent="0.2">
      <c r="A2" s="89" t="s">
        <v>24</v>
      </c>
      <c r="B2" s="89"/>
      <c r="C2" s="89"/>
      <c r="D2" s="89"/>
      <c r="E2" s="89"/>
      <c r="F2" s="89"/>
      <c r="G2" s="89"/>
      <c r="H2" s="89"/>
    </row>
    <row r="3" spans="1:19" ht="24.75" customHeight="1" x14ac:dyDescent="0.2">
      <c r="A3" s="90">
        <v>46113</v>
      </c>
      <c r="B3" s="90"/>
      <c r="C3" s="90"/>
      <c r="D3" s="90"/>
      <c r="E3" s="90"/>
      <c r="F3" s="90"/>
      <c r="G3" s="90"/>
      <c r="H3" s="90"/>
    </row>
    <row r="4" spans="1:19" ht="24.95" customHeight="1" x14ac:dyDescent="0.2">
      <c r="A4" s="91" t="s">
        <v>4</v>
      </c>
      <c r="B4" s="91"/>
      <c r="C4" s="91"/>
      <c r="D4" s="91"/>
      <c r="E4" s="91"/>
      <c r="F4" s="91"/>
      <c r="G4" s="91"/>
      <c r="H4" s="91"/>
    </row>
    <row r="5" spans="1:19" ht="66.75" customHeight="1" thickBot="1" x14ac:dyDescent="0.25">
      <c r="A5" s="48" t="s">
        <v>0</v>
      </c>
      <c r="B5" s="38" t="s">
        <v>1</v>
      </c>
      <c r="C5" s="39" t="s">
        <v>36</v>
      </c>
      <c r="D5" s="39" t="s">
        <v>25</v>
      </c>
      <c r="E5" s="39" t="s">
        <v>37</v>
      </c>
      <c r="F5" s="39" t="s">
        <v>38</v>
      </c>
      <c r="G5" s="39" t="s">
        <v>31</v>
      </c>
      <c r="H5" s="39" t="s">
        <v>26</v>
      </c>
      <c r="L5" s="50" t="s">
        <v>34</v>
      </c>
      <c r="M5" s="3"/>
      <c r="N5" s="3"/>
      <c r="O5" s="3"/>
      <c r="P5" s="3"/>
      <c r="Q5" s="3"/>
      <c r="R5" s="3"/>
      <c r="S5" s="3"/>
    </row>
    <row r="6" spans="1:19" s="30" customFormat="1" ht="29.25" customHeight="1" thickBot="1" x14ac:dyDescent="0.25">
      <c r="A6" s="46" t="s">
        <v>39</v>
      </c>
      <c r="B6" s="75">
        <f>B7+B8</f>
        <v>93641182.063000008</v>
      </c>
      <c r="C6" s="75">
        <f t="shared" ref="C6:G6" si="0">C7+C8</f>
        <v>2131174.9019999998</v>
      </c>
      <c r="D6" s="75">
        <f t="shared" si="0"/>
        <v>13750043.178000001</v>
      </c>
      <c r="E6" s="75">
        <f t="shared" si="0"/>
        <v>2660626.0860000001</v>
      </c>
      <c r="F6" s="75">
        <f t="shared" si="0"/>
        <v>25051661.506999999</v>
      </c>
      <c r="G6" s="75">
        <f t="shared" si="0"/>
        <v>103472.07</v>
      </c>
      <c r="H6" s="76">
        <f>H7+H8</f>
        <v>49944204.320000015</v>
      </c>
      <c r="J6" s="31">
        <v>93709878.437000006</v>
      </c>
      <c r="K6" s="32" t="s">
        <v>27</v>
      </c>
      <c r="L6" s="51" t="s">
        <v>11</v>
      </c>
      <c r="M6" s="8"/>
      <c r="N6" s="8"/>
      <c r="O6" s="8"/>
      <c r="P6" s="8"/>
      <c r="Q6" s="8"/>
      <c r="R6" s="8"/>
      <c r="S6" s="52" t="s">
        <v>12</v>
      </c>
    </row>
    <row r="7" spans="1:19" ht="18" customHeight="1" x14ac:dyDescent="0.2">
      <c r="A7" s="58" t="s">
        <v>22</v>
      </c>
      <c r="B7" s="77">
        <f t="shared" ref="B7:B14" si="1">SUM(C7:H7)</f>
        <v>91510007.161000013</v>
      </c>
      <c r="C7" s="77">
        <f t="shared" ref="C7:H8" si="2">C10+C13</f>
        <v>0</v>
      </c>
      <c r="D7" s="77">
        <f t="shared" si="2"/>
        <v>13750043.178000001</v>
      </c>
      <c r="E7" s="77">
        <f t="shared" si="2"/>
        <v>2660626.0860000001</v>
      </c>
      <c r="F7" s="77">
        <f t="shared" si="2"/>
        <v>25051661.506999999</v>
      </c>
      <c r="G7" s="77">
        <f t="shared" si="2"/>
        <v>103472.07</v>
      </c>
      <c r="H7" s="77">
        <f>H10+H13</f>
        <v>49944204.320000015</v>
      </c>
      <c r="J7" s="6">
        <f>B6-J6+S12</f>
        <v>2.0809238776564598E-9</v>
      </c>
      <c r="L7" s="54"/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19" ht="18" customHeight="1" x14ac:dyDescent="0.2">
      <c r="A8" s="59" t="s">
        <v>35</v>
      </c>
      <c r="B8" s="78">
        <f t="shared" si="1"/>
        <v>2131174.9019999998</v>
      </c>
      <c r="C8" s="78">
        <f t="shared" si="2"/>
        <v>2131174.9019999998</v>
      </c>
      <c r="D8" s="78">
        <f t="shared" si="2"/>
        <v>0</v>
      </c>
      <c r="E8" s="78">
        <f t="shared" si="2"/>
        <v>0</v>
      </c>
      <c r="F8" s="78">
        <f t="shared" si="2"/>
        <v>0</v>
      </c>
      <c r="G8" s="78">
        <f t="shared" si="2"/>
        <v>0</v>
      </c>
      <c r="H8" s="78">
        <f t="shared" si="2"/>
        <v>0</v>
      </c>
      <c r="J8" s="7"/>
      <c r="L8" s="55" t="s">
        <v>20</v>
      </c>
      <c r="M8" s="61"/>
      <c r="N8" s="61">
        <v>0</v>
      </c>
      <c r="O8" s="61"/>
      <c r="P8" s="61"/>
      <c r="Q8" s="61"/>
      <c r="R8" s="61"/>
      <c r="S8" s="62">
        <v>0</v>
      </c>
    </row>
    <row r="9" spans="1:19" ht="18" customHeight="1" x14ac:dyDescent="0.2">
      <c r="A9" s="57" t="s">
        <v>2</v>
      </c>
      <c r="B9" s="79">
        <f t="shared" si="1"/>
        <v>41654888.908000015</v>
      </c>
      <c r="C9" s="79">
        <f t="shared" ref="C9:H9" si="3">SUM(C10:C11)</f>
        <v>0</v>
      </c>
      <c r="D9" s="79">
        <f t="shared" si="3"/>
        <v>995384.66399999999</v>
      </c>
      <c r="E9" s="79">
        <f t="shared" si="3"/>
        <v>70749</v>
      </c>
      <c r="F9" s="79">
        <f t="shared" si="3"/>
        <v>3307170.2290000003</v>
      </c>
      <c r="G9" s="79">
        <f t="shared" si="3"/>
        <v>3640</v>
      </c>
      <c r="H9" s="79">
        <f t="shared" si="3"/>
        <v>37277945.015000015</v>
      </c>
      <c r="L9" s="55" t="s">
        <v>21</v>
      </c>
      <c r="M9" s="61">
        <v>64161.373999999996</v>
      </c>
      <c r="N9" s="61">
        <v>0</v>
      </c>
      <c r="O9" s="61">
        <v>390.00000000005457</v>
      </c>
      <c r="P9" s="61">
        <v>4145</v>
      </c>
      <c r="Q9" s="61"/>
      <c r="R9" s="61"/>
      <c r="S9" s="62">
        <v>68696.374000000054</v>
      </c>
    </row>
    <row r="10" spans="1:19" ht="18" customHeight="1" x14ac:dyDescent="0.2">
      <c r="A10" s="33" t="s">
        <v>22</v>
      </c>
      <c r="B10" s="74">
        <f t="shared" si="1"/>
        <v>41654888.908000015</v>
      </c>
      <c r="C10" s="74">
        <v>0</v>
      </c>
      <c r="D10" s="74">
        <v>995384.66399999999</v>
      </c>
      <c r="E10" s="74">
        <v>70749</v>
      </c>
      <c r="F10" s="74">
        <v>3307170.2290000003</v>
      </c>
      <c r="G10" s="74">
        <v>3640</v>
      </c>
      <c r="H10" s="74">
        <v>37277945.015000015</v>
      </c>
      <c r="L10" s="55" t="s">
        <v>1</v>
      </c>
      <c r="M10" s="63">
        <v>64161.373999999996</v>
      </c>
      <c r="N10" s="63">
        <v>0</v>
      </c>
      <c r="O10" s="63">
        <v>390.00000000005457</v>
      </c>
      <c r="P10" s="63">
        <v>4145</v>
      </c>
      <c r="Q10" s="63">
        <v>0</v>
      </c>
      <c r="R10" s="63">
        <v>0</v>
      </c>
      <c r="S10" s="63">
        <v>68696.374000000054</v>
      </c>
    </row>
    <row r="11" spans="1:19" ht="18" customHeight="1" x14ac:dyDescent="0.2">
      <c r="A11" s="33" t="s">
        <v>35</v>
      </c>
      <c r="B11" s="74">
        <f t="shared" si="1"/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L11" s="55"/>
      <c r="M11" s="64"/>
      <c r="N11" s="64"/>
      <c r="O11" s="64"/>
      <c r="P11" s="64"/>
      <c r="Q11" s="64"/>
      <c r="R11" s="64"/>
      <c r="S11" s="65">
        <v>0</v>
      </c>
    </row>
    <row r="12" spans="1:19" ht="18" customHeight="1" x14ac:dyDescent="0.2">
      <c r="A12" s="34" t="s">
        <v>3</v>
      </c>
      <c r="B12" s="80">
        <f t="shared" si="1"/>
        <v>51986293.155000001</v>
      </c>
      <c r="C12" s="80">
        <f t="shared" ref="C12:G12" si="4">SUM(C13:C14)</f>
        <v>2131174.9019999998</v>
      </c>
      <c r="D12" s="80">
        <f t="shared" si="4"/>
        <v>12754658.514</v>
      </c>
      <c r="E12" s="80">
        <f t="shared" si="4"/>
        <v>2589877.0860000001</v>
      </c>
      <c r="F12" s="80">
        <f t="shared" si="4"/>
        <v>21744491.278000001</v>
      </c>
      <c r="G12" s="80">
        <f t="shared" si="4"/>
        <v>99832.07</v>
      </c>
      <c r="H12" s="80">
        <f>SUM(H13:H14)</f>
        <v>12666259.305</v>
      </c>
      <c r="L12" s="56" t="s">
        <v>19</v>
      </c>
      <c r="M12" s="66">
        <v>64161.373999999996</v>
      </c>
      <c r="N12" s="66">
        <v>0</v>
      </c>
      <c r="O12" s="66">
        <v>390.00000000005457</v>
      </c>
      <c r="P12" s="66">
        <v>4145</v>
      </c>
      <c r="Q12" s="66">
        <v>0</v>
      </c>
      <c r="R12" s="66">
        <v>0</v>
      </c>
      <c r="S12" s="67">
        <v>68696.374000000054</v>
      </c>
    </row>
    <row r="13" spans="1:19" ht="18" customHeight="1" x14ac:dyDescent="0.2">
      <c r="A13" s="33" t="s">
        <v>22</v>
      </c>
      <c r="B13" s="74">
        <f t="shared" si="1"/>
        <v>49855118.253000006</v>
      </c>
      <c r="C13" s="74">
        <v>0</v>
      </c>
      <c r="D13" s="74">
        <v>12754658.514</v>
      </c>
      <c r="E13" s="74">
        <v>2589877.0860000001</v>
      </c>
      <c r="F13" s="74">
        <v>21744491.278000001</v>
      </c>
      <c r="G13" s="74">
        <v>99832.07</v>
      </c>
      <c r="H13" s="74">
        <f>12734955.679-68696.374</f>
        <v>12666259.305</v>
      </c>
      <c r="I13" s="9"/>
      <c r="J13" s="7"/>
    </row>
    <row r="14" spans="1:19" ht="18" customHeight="1" x14ac:dyDescent="0.2">
      <c r="A14" s="33" t="s">
        <v>35</v>
      </c>
      <c r="B14" s="74">
        <f t="shared" si="1"/>
        <v>2131174.9019999998</v>
      </c>
      <c r="C14" s="74">
        <v>2131174.9019999998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J14" s="10"/>
    </row>
    <row r="15" spans="1:19" ht="18" customHeight="1" x14ac:dyDescent="0.2">
      <c r="A15" s="35" t="s">
        <v>6</v>
      </c>
      <c r="B15" s="78">
        <v>3870.73</v>
      </c>
      <c r="C15" s="81"/>
      <c r="D15" s="74"/>
      <c r="E15" s="74"/>
      <c r="F15" s="74"/>
      <c r="G15" s="74"/>
      <c r="H15" s="74"/>
      <c r="J15" s="7"/>
      <c r="K15" s="11"/>
    </row>
    <row r="16" spans="1:19" s="12" customFormat="1" ht="24.95" customHeight="1" thickBot="1" x14ac:dyDescent="0.25">
      <c r="A16" s="87" t="s">
        <v>5</v>
      </c>
      <c r="B16" s="87"/>
      <c r="C16" s="87"/>
      <c r="D16" s="87"/>
      <c r="E16" s="87"/>
      <c r="F16" s="87"/>
      <c r="G16" s="87"/>
      <c r="H16" s="87"/>
      <c r="J16" s="13"/>
      <c r="K16" s="11"/>
    </row>
    <row r="17" spans="1:15" ht="29.25" customHeight="1" thickBot="1" x14ac:dyDescent="0.25">
      <c r="A17" s="46" t="s">
        <v>40</v>
      </c>
      <c r="B17" s="41">
        <f>SUM(C17:H17)</f>
        <v>5.3461339999999993</v>
      </c>
      <c r="C17" s="41">
        <f t="shared" ref="C17:H17" si="5">SUM(C18:C19)</f>
        <v>2.1367639999999999</v>
      </c>
      <c r="D17" s="41">
        <f>SUM(D18:D19)</f>
        <v>0.24979199999999999</v>
      </c>
      <c r="E17" s="41">
        <f t="shared" si="5"/>
        <v>2.0924000000000002E-2</v>
      </c>
      <c r="F17" s="41">
        <f t="shared" si="5"/>
        <v>2.0400999999999998</v>
      </c>
      <c r="G17" s="41">
        <f t="shared" si="5"/>
        <v>0.11378199999999999</v>
      </c>
      <c r="H17" s="47">
        <f t="shared" si="5"/>
        <v>0.78477200000000003</v>
      </c>
      <c r="J17" s="85">
        <v>5346.134</v>
      </c>
      <c r="K17" s="71">
        <f>B17-J17/1000</f>
        <v>0</v>
      </c>
      <c r="L17" s="69" t="s">
        <v>43</v>
      </c>
    </row>
    <row r="18" spans="1:15" ht="18" customHeight="1" x14ac:dyDescent="0.2">
      <c r="A18" s="36" t="s">
        <v>22</v>
      </c>
      <c r="B18" s="23">
        <f>SUM(C18:H18)</f>
        <v>3.2093699999999998</v>
      </c>
      <c r="C18" s="23">
        <v>0</v>
      </c>
      <c r="D18" s="23">
        <v>0.24979199999999999</v>
      </c>
      <c r="E18" s="23">
        <v>2.0924000000000002E-2</v>
      </c>
      <c r="F18" s="23">
        <v>2.0400999999999998</v>
      </c>
      <c r="G18" s="23">
        <v>0.11378199999999999</v>
      </c>
      <c r="H18" s="23">
        <v>0.78477200000000003</v>
      </c>
      <c r="J18" s="14"/>
      <c r="K18" s="68"/>
    </row>
    <row r="19" spans="1:15" ht="18" customHeight="1" x14ac:dyDescent="0.2">
      <c r="A19" s="33" t="s">
        <v>35</v>
      </c>
      <c r="B19" s="24">
        <f>SUM(C19:H19)</f>
        <v>2.1367639999999999</v>
      </c>
      <c r="C19" s="24">
        <v>2.1367639999999999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J19" s="15"/>
      <c r="K19" s="68"/>
      <c r="L19" s="15"/>
      <c r="O19" s="14"/>
    </row>
    <row r="20" spans="1:15" ht="24.95" customHeight="1" thickBot="1" x14ac:dyDescent="0.25">
      <c r="A20" s="87" t="s">
        <v>41</v>
      </c>
      <c r="B20" s="87"/>
      <c r="C20" s="87"/>
      <c r="D20" s="87"/>
      <c r="E20" s="87"/>
      <c r="F20" s="87"/>
      <c r="G20" s="87"/>
      <c r="H20" s="87"/>
      <c r="J20" s="16"/>
      <c r="K20" s="11"/>
      <c r="L20" s="15"/>
      <c r="M20" s="14"/>
    </row>
    <row r="21" spans="1:15" ht="49.5" customHeight="1" thickBot="1" x14ac:dyDescent="0.25">
      <c r="A21" s="40" t="s">
        <v>42</v>
      </c>
      <c r="B21" s="75">
        <f>SUM(B22:B26)</f>
        <v>20718961.213</v>
      </c>
      <c r="C21" s="42"/>
      <c r="D21" s="43"/>
      <c r="E21" s="44"/>
      <c r="F21" s="44"/>
      <c r="G21" s="44"/>
      <c r="H21" s="45"/>
      <c r="K21" s="70"/>
      <c r="L21" s="60"/>
      <c r="M21" s="4"/>
    </row>
    <row r="22" spans="1:15" ht="18" customHeight="1" x14ac:dyDescent="0.2">
      <c r="A22" s="36" t="s">
        <v>22</v>
      </c>
      <c r="B22" s="73">
        <v>20102212.666999999</v>
      </c>
      <c r="C22" s="25"/>
      <c r="D22" s="26"/>
      <c r="E22" s="25"/>
      <c r="F22" s="25"/>
      <c r="G22" s="25"/>
      <c r="H22" s="25"/>
      <c r="J22" s="82">
        <f>D29</f>
        <v>20107561.677000001</v>
      </c>
      <c r="K22" s="11" t="s">
        <v>29</v>
      </c>
    </row>
    <row r="23" spans="1:15" ht="30.75" customHeight="1" x14ac:dyDescent="0.2">
      <c r="A23" s="37" t="s">
        <v>23</v>
      </c>
      <c r="B23" s="74">
        <v>366048.93</v>
      </c>
      <c r="C23" s="27"/>
      <c r="D23" s="28"/>
      <c r="E23" s="29"/>
      <c r="F23" s="29"/>
      <c r="G23" s="29"/>
      <c r="H23" s="29"/>
      <c r="J23" s="82">
        <f>D34</f>
        <v>616748.54599999997</v>
      </c>
      <c r="K23" s="11" t="s">
        <v>28</v>
      </c>
    </row>
    <row r="24" spans="1:15" ht="18" customHeight="1" x14ac:dyDescent="0.2">
      <c r="A24" s="49" t="s">
        <v>10</v>
      </c>
      <c r="B24" s="74">
        <v>0.26600000000000001</v>
      </c>
      <c r="C24" s="27"/>
      <c r="D24" s="28"/>
      <c r="E24" s="29"/>
      <c r="F24" s="29"/>
      <c r="G24" s="29"/>
      <c r="H24" s="29"/>
      <c r="J24" s="4">
        <v>-5349.01</v>
      </c>
      <c r="K24" s="11" t="s">
        <v>30</v>
      </c>
    </row>
    <row r="25" spans="1:15" ht="18" customHeight="1" x14ac:dyDescent="0.2">
      <c r="A25" s="33" t="s">
        <v>8</v>
      </c>
      <c r="B25" s="74">
        <v>89462.608999999997</v>
      </c>
      <c r="C25" s="27"/>
      <c r="D25" s="28"/>
      <c r="E25" s="29"/>
      <c r="F25" s="29"/>
      <c r="G25" s="29"/>
      <c r="H25" s="29"/>
      <c r="J25" s="6">
        <f>B21-J22-J23-J24</f>
        <v>-1.5224941307678819E-9</v>
      </c>
    </row>
    <row r="26" spans="1:15" ht="18" customHeight="1" x14ac:dyDescent="0.2">
      <c r="A26" s="33" t="s">
        <v>9</v>
      </c>
      <c r="B26" s="74">
        <v>161236.74100000001</v>
      </c>
      <c r="C26" s="27"/>
      <c r="D26" s="29"/>
      <c r="E26" s="29"/>
      <c r="F26" s="29"/>
      <c r="G26" s="29"/>
      <c r="H26" s="29"/>
    </row>
    <row r="27" spans="1:15" hidden="1" x14ac:dyDescent="0.2">
      <c r="B27" s="17"/>
      <c r="C27" s="18"/>
    </row>
    <row r="28" spans="1:15" hidden="1" x14ac:dyDescent="0.2">
      <c r="A28" s="19"/>
      <c r="B28" s="4" t="s">
        <v>32</v>
      </c>
      <c r="C28" s="20"/>
      <c r="D28" s="21" t="s">
        <v>33</v>
      </c>
      <c r="E28" s="21"/>
      <c r="J28" s="7"/>
    </row>
    <row r="29" spans="1:15" hidden="1" x14ac:dyDescent="0.2">
      <c r="A29" s="53" t="s">
        <v>22</v>
      </c>
      <c r="B29" s="82">
        <v>20107561.677000005</v>
      </c>
      <c r="C29" s="82">
        <f>B22-B29-J24</f>
        <v>-5.3641997510567307E-9</v>
      </c>
      <c r="D29" s="83">
        <v>20107561.677000001</v>
      </c>
      <c r="E29" s="82">
        <f>B29-D29</f>
        <v>0</v>
      </c>
      <c r="F29" s="17"/>
      <c r="J29" s="7"/>
    </row>
    <row r="30" spans="1:15" hidden="1" x14ac:dyDescent="0.2">
      <c r="A30" s="53" t="s">
        <v>23</v>
      </c>
      <c r="B30" s="82">
        <v>366048.93</v>
      </c>
      <c r="C30" s="82">
        <f>B23-B30</f>
        <v>0</v>
      </c>
      <c r="D30" s="83">
        <v>366048.93</v>
      </c>
      <c r="E30" s="82">
        <f>B30-D30</f>
        <v>0</v>
      </c>
      <c r="F30" s="17"/>
      <c r="J30" s="7"/>
    </row>
    <row r="31" spans="1:15" hidden="1" x14ac:dyDescent="0.2">
      <c r="A31" s="53" t="s">
        <v>10</v>
      </c>
      <c r="B31" s="82">
        <v>0.26599999999962165</v>
      </c>
      <c r="C31" s="82">
        <f>B24-B31</f>
        <v>3.7836400679225335E-13</v>
      </c>
      <c r="D31" s="83">
        <v>0.26600000000000001</v>
      </c>
      <c r="E31" s="82">
        <f>B31-D31</f>
        <v>-3.7836400679225335E-13</v>
      </c>
    </row>
    <row r="32" spans="1:15" hidden="1" x14ac:dyDescent="0.2">
      <c r="A32" s="53" t="s">
        <v>8</v>
      </c>
      <c r="B32" s="82">
        <v>89462.608999999997</v>
      </c>
      <c r="C32" s="82">
        <f>B25-B32</f>
        <v>0</v>
      </c>
      <c r="D32" s="83">
        <v>89462.608999999997</v>
      </c>
      <c r="E32" s="82">
        <f t="shared" ref="E32" si="6">B32-D32</f>
        <v>0</v>
      </c>
      <c r="J32" s="16"/>
    </row>
    <row r="33" spans="1:10" hidden="1" x14ac:dyDescent="0.2">
      <c r="A33" s="53" t="s">
        <v>9</v>
      </c>
      <c r="B33" s="82">
        <v>161236.74100000033</v>
      </c>
      <c r="C33" s="82">
        <f>B26-B33</f>
        <v>-3.2014213502407074E-10</v>
      </c>
      <c r="D33" s="83">
        <v>161236.74100000001</v>
      </c>
      <c r="E33" s="82">
        <f>B33-D33</f>
        <v>3.2014213502407074E-10</v>
      </c>
    </row>
    <row r="34" spans="1:10" hidden="1" x14ac:dyDescent="0.2">
      <c r="B34" s="82">
        <f>SUM(B30:B33)</f>
        <v>616748.54600000032</v>
      </c>
      <c r="C34" s="82">
        <f>SUM(C29:C33)</f>
        <v>-5.6839635220740092E-9</v>
      </c>
      <c r="D34" s="83">
        <f>SUM(D30:D33)</f>
        <v>616748.54599999997</v>
      </c>
      <c r="E34" s="82">
        <f>SUM(E29:E33)</f>
        <v>3.1976377101727849E-10</v>
      </c>
      <c r="J34" s="16"/>
    </row>
    <row r="35" spans="1:10" hidden="1" x14ac:dyDescent="0.2">
      <c r="B35" s="84">
        <f>B34+B29+J24-B22</f>
        <v>616748.54600000381</v>
      </c>
      <c r="C35" s="82"/>
      <c r="D35" s="83">
        <f>D34+D29+J24-B21</f>
        <v>0</v>
      </c>
      <c r="E35" s="82"/>
    </row>
    <row r="36" spans="1:10" x14ac:dyDescent="0.2">
      <c r="B36" s="4"/>
      <c r="C36" s="21"/>
      <c r="D36" s="21"/>
      <c r="E36" s="21"/>
    </row>
    <row r="37" spans="1:10" x14ac:dyDescent="0.2">
      <c r="B37" s="22"/>
    </row>
    <row r="41" spans="1:10" x14ac:dyDescent="0.2">
      <c r="B41" s="17"/>
    </row>
    <row r="42" spans="1:10" x14ac:dyDescent="0.2">
      <c r="B42" s="17"/>
    </row>
    <row r="43" spans="1:10" x14ac:dyDescent="0.2">
      <c r="E43" s="86"/>
    </row>
    <row r="45" spans="1:10" x14ac:dyDescent="0.2">
      <c r="E45" s="86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01.2026</vt:lpstr>
      <vt:lpstr>02.2026</vt:lpstr>
      <vt:lpstr>03.2026</vt:lpstr>
      <vt:lpstr>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2026-05-13T06:09:18Z</dcterms:modified>
</cp:coreProperties>
</file>