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5\"/>
    </mc:Choice>
  </mc:AlternateContent>
  <xr:revisionPtr revIDLastSave="0" documentId="8_{C2495EF9-26A5-4A1F-A568-21DF61CB8623}" xr6:coauthVersionLast="36" xr6:coauthVersionMax="36" xr10:uidLastSave="{00000000-0000-0000-0000-000000000000}"/>
  <bookViews>
    <workbookView xWindow="0" yWindow="0" windowWidth="28800" windowHeight="12225" tabRatio="883" activeTab="16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  <sheet name="11.2024" sheetId="130" r:id="rId11"/>
    <sheet name="12.2024" sheetId="131" r:id="rId12"/>
    <sheet name="01.2025" sheetId="132" r:id="rId13"/>
    <sheet name="02.2025" sheetId="133" r:id="rId14"/>
    <sheet name="03.2025" sheetId="134" r:id="rId15"/>
    <sheet name="04.2025" sheetId="135" r:id="rId16"/>
    <sheet name="05.2025" sheetId="136" r:id="rId17"/>
  </sheets>
  <calcPr calcId="191029" calcOnSave="0"/>
</workbook>
</file>

<file path=xl/calcChain.xml><?xml version="1.0" encoding="utf-8"?>
<calcChain xmlns="http://schemas.openxmlformats.org/spreadsheetml/2006/main">
  <c r="H13" i="136" l="1"/>
  <c r="K17" i="136"/>
  <c r="D17" i="136" l="1"/>
  <c r="D34" i="136" l="1"/>
  <c r="J23" i="136" s="1"/>
  <c r="B34" i="136"/>
  <c r="B35" i="136" s="1"/>
  <c r="E33" i="136"/>
  <c r="C33" i="136"/>
  <c r="E32" i="136"/>
  <c r="C32" i="136"/>
  <c r="E31" i="136"/>
  <c r="C31" i="136"/>
  <c r="E30" i="136"/>
  <c r="C30" i="136"/>
  <c r="E29" i="136"/>
  <c r="C29" i="136"/>
  <c r="J22" i="136"/>
  <c r="B21" i="136"/>
  <c r="B19" i="136"/>
  <c r="B18" i="136"/>
  <c r="H17" i="136"/>
  <c r="G17" i="136"/>
  <c r="F17" i="136"/>
  <c r="E17" i="136"/>
  <c r="C17" i="136"/>
  <c r="B14" i="136"/>
  <c r="H12" i="136"/>
  <c r="B13" i="136"/>
  <c r="G12" i="136"/>
  <c r="F12" i="136"/>
  <c r="E12" i="136"/>
  <c r="D12" i="136"/>
  <c r="C12" i="136"/>
  <c r="B11" i="136"/>
  <c r="B10" i="136"/>
  <c r="H9" i="136"/>
  <c r="G9" i="136"/>
  <c r="F9" i="136"/>
  <c r="E9" i="136"/>
  <c r="D9" i="136"/>
  <c r="C9" i="136"/>
  <c r="B9" i="136"/>
  <c r="H8" i="136"/>
  <c r="G8" i="136"/>
  <c r="F8" i="136"/>
  <c r="E8" i="136"/>
  <c r="D8" i="136"/>
  <c r="C8" i="136"/>
  <c r="G7" i="136"/>
  <c r="F7" i="136"/>
  <c r="E7" i="136"/>
  <c r="D7" i="136"/>
  <c r="C7" i="136"/>
  <c r="C6" i="136" s="1"/>
  <c r="D6" i="136" l="1"/>
  <c r="D35" i="136"/>
  <c r="B8" i="136"/>
  <c r="F6" i="136"/>
  <c r="G6" i="136"/>
  <c r="E6" i="136"/>
  <c r="B12" i="136"/>
  <c r="B17" i="136"/>
  <c r="E34" i="136"/>
  <c r="J25" i="136"/>
  <c r="C34" i="136"/>
  <c r="H7" i="136"/>
  <c r="H13" i="135"/>
  <c r="B7" i="136" l="1"/>
  <c r="B6" i="136" s="1"/>
  <c r="J7" i="136" s="1"/>
  <c r="H6" i="136"/>
  <c r="J22" i="135"/>
  <c r="D34" i="135" l="1"/>
  <c r="J23" i="135" s="1"/>
  <c r="J25" i="135" s="1"/>
  <c r="B34" i="135"/>
  <c r="B35" i="135" s="1"/>
  <c r="E33" i="135"/>
  <c r="C33" i="135"/>
  <c r="E32" i="135"/>
  <c r="C32" i="135"/>
  <c r="E31" i="135"/>
  <c r="C31" i="135"/>
  <c r="E30" i="135"/>
  <c r="C30" i="135"/>
  <c r="E29" i="135"/>
  <c r="C29" i="135"/>
  <c r="B21" i="135"/>
  <c r="B19" i="135"/>
  <c r="B18" i="135"/>
  <c r="H17" i="135"/>
  <c r="G17" i="135"/>
  <c r="F17" i="135"/>
  <c r="E17" i="135"/>
  <c r="D17" i="135"/>
  <c r="C17" i="135"/>
  <c r="B14" i="135"/>
  <c r="B13" i="135"/>
  <c r="G12" i="135"/>
  <c r="F12" i="135"/>
  <c r="E12" i="135"/>
  <c r="D12" i="135"/>
  <c r="C12" i="135"/>
  <c r="B11" i="135"/>
  <c r="B10" i="135"/>
  <c r="H9" i="135"/>
  <c r="G9" i="135"/>
  <c r="F9" i="135"/>
  <c r="E9" i="135"/>
  <c r="D9" i="135"/>
  <c r="C9" i="135"/>
  <c r="B9" i="135" s="1"/>
  <c r="H8" i="135"/>
  <c r="G8" i="135"/>
  <c r="F8" i="135"/>
  <c r="E8" i="135"/>
  <c r="D8" i="135"/>
  <c r="C8" i="135"/>
  <c r="G7" i="135"/>
  <c r="F7" i="135"/>
  <c r="E7" i="135"/>
  <c r="E6" i="135" s="1"/>
  <c r="D7" i="135"/>
  <c r="D6" i="135" s="1"/>
  <c r="C7" i="135"/>
  <c r="B17" i="135" l="1"/>
  <c r="K17" i="135" s="1"/>
  <c r="F6" i="135"/>
  <c r="B8" i="135"/>
  <c r="G6" i="135"/>
  <c r="C6" i="135"/>
  <c r="E34" i="135"/>
  <c r="C34" i="135"/>
  <c r="D35" i="135"/>
  <c r="H7" i="135"/>
  <c r="H12" i="135"/>
  <c r="B12" i="135" s="1"/>
  <c r="H13" i="134"/>
  <c r="H6" i="135" l="1"/>
  <c r="B7" i="135"/>
  <c r="B6" i="135" s="1"/>
  <c r="J7" i="135" s="1"/>
  <c r="D34" i="134"/>
  <c r="J23" i="134" s="1"/>
  <c r="B34" i="134"/>
  <c r="B35" i="134" s="1"/>
  <c r="E33" i="134"/>
  <c r="C33" i="134"/>
  <c r="E32" i="134"/>
  <c r="C32" i="134"/>
  <c r="E31" i="134"/>
  <c r="C31" i="134"/>
  <c r="E30" i="134"/>
  <c r="C30" i="134"/>
  <c r="E29" i="134"/>
  <c r="C29" i="134"/>
  <c r="J22" i="134"/>
  <c r="B21" i="134"/>
  <c r="B19" i="134"/>
  <c r="B18" i="134"/>
  <c r="H17" i="134"/>
  <c r="G17" i="134"/>
  <c r="F17" i="134"/>
  <c r="E17" i="134"/>
  <c r="D17" i="134"/>
  <c r="C17" i="134"/>
  <c r="B14" i="134"/>
  <c r="B13" i="134"/>
  <c r="H12" i="134"/>
  <c r="G12" i="134"/>
  <c r="F12" i="134"/>
  <c r="E12" i="134"/>
  <c r="D12" i="134"/>
  <c r="C12" i="134"/>
  <c r="B11" i="134"/>
  <c r="B10" i="134"/>
  <c r="H9" i="134"/>
  <c r="G9" i="134"/>
  <c r="F9" i="134"/>
  <c r="E9" i="134"/>
  <c r="D9" i="134"/>
  <c r="C9" i="134"/>
  <c r="H8" i="134"/>
  <c r="G8" i="134"/>
  <c r="G6" i="134" s="1"/>
  <c r="F8" i="134"/>
  <c r="E8" i="134"/>
  <c r="D8" i="134"/>
  <c r="C8" i="134"/>
  <c r="H7" i="134"/>
  <c r="G7" i="134"/>
  <c r="F7" i="134"/>
  <c r="E7" i="134"/>
  <c r="E6" i="134" s="1"/>
  <c r="D7" i="134"/>
  <c r="C7" i="134"/>
  <c r="B17" i="134" l="1"/>
  <c r="K17" i="134" s="1"/>
  <c r="C6" i="134"/>
  <c r="H6" i="134"/>
  <c r="B9" i="134"/>
  <c r="B7" i="134"/>
  <c r="F6" i="134"/>
  <c r="B12" i="134"/>
  <c r="B8" i="134"/>
  <c r="B6" i="134" s="1"/>
  <c r="J7" i="134" s="1"/>
  <c r="J25" i="134"/>
  <c r="C34" i="134"/>
  <c r="E34" i="134"/>
  <c r="D35" i="134"/>
  <c r="D6" i="134"/>
  <c r="M17" i="133"/>
  <c r="J19" i="133"/>
  <c r="M17" i="132"/>
  <c r="H13" i="133"/>
  <c r="D34" i="133" l="1"/>
  <c r="B34" i="133"/>
  <c r="B35" i="133" s="1"/>
  <c r="E33" i="133"/>
  <c r="C33" i="133"/>
  <c r="E32" i="133"/>
  <c r="C32" i="133"/>
  <c r="E31" i="133"/>
  <c r="C31" i="133"/>
  <c r="E30" i="133"/>
  <c r="C30" i="133"/>
  <c r="E29" i="133"/>
  <c r="C29" i="133"/>
  <c r="J22" i="133"/>
  <c r="M21" i="133"/>
  <c r="B21" i="133"/>
  <c r="B19" i="133"/>
  <c r="B18" i="133"/>
  <c r="H17" i="133"/>
  <c r="G17" i="133"/>
  <c r="F17" i="133"/>
  <c r="E17" i="133"/>
  <c r="D17" i="133"/>
  <c r="C17" i="133"/>
  <c r="B14" i="133"/>
  <c r="H12" i="133"/>
  <c r="B13" i="133"/>
  <c r="G12" i="133"/>
  <c r="F12" i="133"/>
  <c r="E12" i="133"/>
  <c r="D12" i="133"/>
  <c r="C12" i="133"/>
  <c r="B11" i="133"/>
  <c r="B10" i="133"/>
  <c r="H9" i="133"/>
  <c r="G9" i="133"/>
  <c r="F9" i="133"/>
  <c r="E9" i="133"/>
  <c r="D9" i="133"/>
  <c r="C9" i="133"/>
  <c r="B9" i="133" s="1"/>
  <c r="H8" i="133"/>
  <c r="B8" i="133" s="1"/>
  <c r="G8" i="133"/>
  <c r="F8" i="133"/>
  <c r="E8" i="133"/>
  <c r="D8" i="133"/>
  <c r="C8" i="133"/>
  <c r="G7" i="133"/>
  <c r="G6" i="133" s="1"/>
  <c r="F7" i="133"/>
  <c r="F6" i="133" s="1"/>
  <c r="E7" i="133"/>
  <c r="D7" i="133"/>
  <c r="D6" i="133" s="1"/>
  <c r="C7" i="133"/>
  <c r="C6" i="133" s="1"/>
  <c r="E6" i="133" l="1"/>
  <c r="B17" i="133"/>
  <c r="D35" i="133"/>
  <c r="B12" i="133"/>
  <c r="C34" i="133"/>
  <c r="E34" i="133"/>
  <c r="J23" i="133"/>
  <c r="J25" i="133" s="1"/>
  <c r="H7" i="133"/>
  <c r="H13" i="132"/>
  <c r="B7" i="133" l="1"/>
  <c r="B6" i="133" s="1"/>
  <c r="J7" i="133" s="1"/>
  <c r="H6" i="133"/>
  <c r="J18" i="132"/>
  <c r="J19" i="132" s="1"/>
  <c r="M19" i="132" s="1"/>
  <c r="M21" i="132"/>
  <c r="J19" i="131"/>
  <c r="D34" i="132" l="1"/>
  <c r="J23" i="132" s="1"/>
  <c r="B34" i="132"/>
  <c r="B35" i="132" s="1"/>
  <c r="E33" i="132"/>
  <c r="C33" i="132"/>
  <c r="E32" i="132"/>
  <c r="C32" i="132"/>
  <c r="E31" i="132"/>
  <c r="C31" i="132"/>
  <c r="E30" i="132"/>
  <c r="C30" i="132"/>
  <c r="E29" i="132"/>
  <c r="C29" i="132"/>
  <c r="J22" i="132"/>
  <c r="B21" i="132"/>
  <c r="B19" i="132"/>
  <c r="B18" i="132"/>
  <c r="H17" i="132"/>
  <c r="G17" i="132"/>
  <c r="F17" i="132"/>
  <c r="E17" i="132"/>
  <c r="D17" i="132"/>
  <c r="C17" i="132"/>
  <c r="B14" i="132"/>
  <c r="H12" i="132"/>
  <c r="B13" i="132"/>
  <c r="G12" i="132"/>
  <c r="F12" i="132"/>
  <c r="E12" i="132"/>
  <c r="D12" i="132"/>
  <c r="C12" i="132"/>
  <c r="B12" i="132" s="1"/>
  <c r="B11" i="132"/>
  <c r="B10" i="132"/>
  <c r="H9" i="132"/>
  <c r="G9" i="132"/>
  <c r="F9" i="132"/>
  <c r="E9" i="132"/>
  <c r="D9" i="132"/>
  <c r="C9" i="132"/>
  <c r="H8" i="132"/>
  <c r="G8" i="132"/>
  <c r="F8" i="132"/>
  <c r="E8" i="132"/>
  <c r="D8" i="132"/>
  <c r="C8" i="132"/>
  <c r="H7" i="132"/>
  <c r="G7" i="132"/>
  <c r="F7" i="132"/>
  <c r="E7" i="132"/>
  <c r="E6" i="132" s="1"/>
  <c r="D7" i="132"/>
  <c r="C7" i="132"/>
  <c r="B17" i="132" l="1"/>
  <c r="C6" i="132"/>
  <c r="F6" i="132"/>
  <c r="G6" i="132"/>
  <c r="B9" i="132"/>
  <c r="H6" i="132"/>
  <c r="B8" i="132"/>
  <c r="B7" i="132"/>
  <c r="J25" i="132"/>
  <c r="C34" i="132"/>
  <c r="E34" i="132"/>
  <c r="D35" i="132"/>
  <c r="D6" i="132"/>
  <c r="B7" i="131"/>
  <c r="B8" i="131"/>
  <c r="B6" i="132" l="1"/>
  <c r="J7" i="132" s="1"/>
  <c r="H13" i="131"/>
  <c r="M17" i="131" l="1"/>
  <c r="M19" i="131"/>
  <c r="J22" i="131"/>
  <c r="D34" i="131" l="1"/>
  <c r="B34" i="131"/>
  <c r="B35" i="131" s="1"/>
  <c r="E33" i="131"/>
  <c r="C33" i="131"/>
  <c r="E32" i="131"/>
  <c r="C32" i="131"/>
  <c r="E31" i="131"/>
  <c r="C31" i="131"/>
  <c r="E30" i="131"/>
  <c r="C30" i="131"/>
  <c r="E29" i="131"/>
  <c r="C29" i="131"/>
  <c r="B21" i="131"/>
  <c r="B19" i="131"/>
  <c r="B18" i="131"/>
  <c r="H17" i="131"/>
  <c r="B17" i="131" s="1"/>
  <c r="G17" i="131"/>
  <c r="F17" i="131"/>
  <c r="E17" i="131"/>
  <c r="D17" i="131"/>
  <c r="C17" i="131"/>
  <c r="B14" i="131"/>
  <c r="B13" i="131"/>
  <c r="G12" i="131"/>
  <c r="F12" i="131"/>
  <c r="E12" i="131"/>
  <c r="D12" i="131"/>
  <c r="C12" i="131"/>
  <c r="B11" i="131"/>
  <c r="B10" i="131"/>
  <c r="H9" i="131"/>
  <c r="G9" i="131"/>
  <c r="F9" i="131"/>
  <c r="E9" i="131"/>
  <c r="D9" i="131"/>
  <c r="C9" i="131"/>
  <c r="H8" i="131"/>
  <c r="G8" i="131"/>
  <c r="F8" i="131"/>
  <c r="E8" i="131"/>
  <c r="D8" i="131"/>
  <c r="C8" i="131"/>
  <c r="H7" i="131"/>
  <c r="G7" i="131"/>
  <c r="G6" i="131" s="1"/>
  <c r="F7" i="131"/>
  <c r="E7" i="131"/>
  <c r="D7" i="131"/>
  <c r="C7" i="131"/>
  <c r="B9" i="131" l="1"/>
  <c r="E6" i="131"/>
  <c r="F6" i="131"/>
  <c r="H6" i="131"/>
  <c r="B6" i="131"/>
  <c r="J7" i="131" s="1"/>
  <c r="C6" i="131"/>
  <c r="D6" i="131"/>
  <c r="H12" i="131"/>
  <c r="B12" i="131" s="1"/>
  <c r="D35" i="131"/>
  <c r="C34" i="131"/>
  <c r="E34" i="131"/>
  <c r="J23" i="131"/>
  <c r="J25" i="131" s="1"/>
  <c r="H13" i="130"/>
  <c r="M19" i="130" l="1"/>
  <c r="J19" i="130"/>
  <c r="M17" i="130"/>
  <c r="C29" i="130" l="1"/>
  <c r="C32" i="130"/>
  <c r="J24" i="130"/>
  <c r="D34" i="130" l="1"/>
  <c r="B34" i="130"/>
  <c r="B35" i="130" s="1"/>
  <c r="E33" i="130"/>
  <c r="C33" i="130"/>
  <c r="E32" i="130"/>
  <c r="E31" i="130"/>
  <c r="C31" i="130"/>
  <c r="E30" i="130"/>
  <c r="C30" i="130"/>
  <c r="E29" i="130"/>
  <c r="J22" i="130"/>
  <c r="B21" i="130"/>
  <c r="B19" i="130"/>
  <c r="B18" i="130"/>
  <c r="H17" i="130"/>
  <c r="G17" i="130"/>
  <c r="F17" i="130"/>
  <c r="E17" i="130"/>
  <c r="D17" i="130"/>
  <c r="C17" i="130"/>
  <c r="B14" i="130"/>
  <c r="B13" i="130"/>
  <c r="H12" i="130"/>
  <c r="G12" i="130"/>
  <c r="F12" i="130"/>
  <c r="E12" i="130"/>
  <c r="D12" i="130"/>
  <c r="C12" i="130"/>
  <c r="B11" i="130"/>
  <c r="B10" i="130"/>
  <c r="H9" i="130"/>
  <c r="G9" i="130"/>
  <c r="F9" i="130"/>
  <c r="E9" i="130"/>
  <c r="D9" i="130"/>
  <c r="C9" i="130"/>
  <c r="H8" i="130"/>
  <c r="G8" i="130"/>
  <c r="F8" i="130"/>
  <c r="E8" i="130"/>
  <c r="B8" i="130" s="1"/>
  <c r="D8" i="130"/>
  <c r="C8" i="130"/>
  <c r="H7" i="130"/>
  <c r="G7" i="130"/>
  <c r="G6" i="130" s="1"/>
  <c r="F7" i="130"/>
  <c r="E7" i="130"/>
  <c r="D7" i="130"/>
  <c r="C7" i="130"/>
  <c r="C6" i="130" s="1"/>
  <c r="D6" i="130" l="1"/>
  <c r="H6" i="130"/>
  <c r="B9" i="130"/>
  <c r="B7" i="130"/>
  <c r="B6" i="130" s="1"/>
  <c r="J7" i="130" s="1"/>
  <c r="F6" i="130"/>
  <c r="B12" i="130"/>
  <c r="E6" i="130"/>
  <c r="B17" i="130"/>
  <c r="C34" i="130"/>
  <c r="E34" i="130"/>
  <c r="D35" i="130"/>
  <c r="J23" i="130"/>
  <c r="J25" i="130" s="1"/>
  <c r="H13" i="129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<sst xmlns="http://schemas.openxmlformats.org/spreadsheetml/2006/main" count="1039" uniqueCount="61">
  <si>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</si>
  <si>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</si>
  <si>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</si>
  <si>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</si>
  <si>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</si>
  <si>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</si>
  <si>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</si>
  <si>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</si>
  <si>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</si>
  <si>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</si>
  <si>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</si>
  <si>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</si>
  <si>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</si>
  <si>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</si>
  <si>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</si>
  <si>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</si>
  <si>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</si>
  <si>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</si>
  <si>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</si>
  <si>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</si>
  <si>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</si>
  <si>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</si>
  <si>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</si>
  <si>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</si>
  <si>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</si>
  <si>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</si>
  <si>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</si>
  <si>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</si>
  <si>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</si>
  <si>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</si>
  <si>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</si>
  <si>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</si>
  <si>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</si>
  <si>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</si>
  <si>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</si>
  <si>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</si>
  <si>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</si>
  <si>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</si>
  <si>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</si>
  <si>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</si>
  <si>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</si>
  <si>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</si>
  <si>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</si>
  <si>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</si>
  <si>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</si>
  <si>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</si>
  <si>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</si>
  <si>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</si>
  <si>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</si>
  <si>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</si>
  <si>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</si>
  <si>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</si>
  <si>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</si>
  <si>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</si>
  <si>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</si>
  <si>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</si>
  <si>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</si>
  <si>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</si>
  <si>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</si>
  <si>
    <t>60081 (покупка у ГТ-Энерго от Кулагина)</t>
  </si>
  <si>
    <t>са-60081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</si>
</sst>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  <numFmt numFmtId="199" formatCode="#,##0.0000000000"/>
  </numFmts>
  <fonts count="1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  <font>
      <sz val="9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28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  <xf numFmtId="17" fontId="123" fillId="0" borderId="31" xfId="0" applyNumberFormat="1" applyFont="1" applyBorder="1" applyAlignment="1">
      <alignment horizontal="center" vertical="center"/>
    </xf>
    <xf numFmtId="191" fontId="123" fillId="0" borderId="31" xfId="0" applyNumberFormat="1" applyFont="1" applyFill="1" applyBorder="1" applyAlignment="1">
      <alignment horizontal="center" vertical="center"/>
    </xf>
    <xf numFmtId="17" fontId="121" fillId="0" borderId="31" xfId="0" applyNumberFormat="1" applyFont="1" applyFill="1" applyBorder="1" applyAlignment="1">
      <alignment horizontal="right" vertical="center"/>
    </xf>
    <xf numFmtId="17" fontId="117" fillId="0" borderId="31" xfId="0" applyNumberFormat="1" applyFont="1" applyFill="1" applyBorder="1" applyAlignment="1">
      <alignment horizontal="right" vertical="center"/>
    </xf>
    <xf numFmtId="191" fontId="117" fillId="0" borderId="31" xfId="0" applyNumberFormat="1" applyFont="1" applyFill="1" applyBorder="1" applyAlignment="1">
      <alignment horizontal="center" vertical="center"/>
    </xf>
    <xf numFmtId="17" fontId="117" fillId="0" borderId="6" xfId="0" applyNumberFormat="1" applyFont="1" applyFill="1" applyBorder="1" applyAlignment="1">
      <alignment horizontal="right" vertical="center"/>
    </xf>
    <xf numFmtId="191" fontId="126" fillId="0" borderId="0" xfId="0" applyNumberFormat="1" applyFont="1" applyAlignment="1">
      <alignment horizontal="center" vertical="center"/>
    </xf>
    <xf numFmtId="190" fontId="121" fillId="69" borderId="40" xfId="712" applyNumberFormat="1" applyFont="1" applyFill="1" applyBorder="1" applyAlignment="1">
      <alignment horizontal="center" vertical="center" wrapText="1"/>
    </xf>
    <xf numFmtId="190" fontId="121" fillId="69" borderId="6" xfId="712" applyNumberFormat="1" applyFont="1" applyFill="1" applyBorder="1" applyAlignment="1">
      <alignment horizontal="center" vertical="center"/>
    </xf>
    <xf numFmtId="190" fontId="117" fillId="69" borderId="6" xfId="712" applyNumberFormat="1" applyFont="1" applyFill="1" applyBorder="1" applyAlignment="1">
      <alignment horizontal="center" vertical="center"/>
    </xf>
    <xf numFmtId="190" fontId="121" fillId="0" borderId="40" xfId="712" applyNumberFormat="1" applyFont="1" applyFill="1" applyBorder="1" applyAlignment="1">
      <alignment horizontal="center" vertical="center" wrapText="1"/>
    </xf>
    <xf numFmtId="190" fontId="121" fillId="0" borderId="6" xfId="712" applyNumberFormat="1" applyFont="1" applyFill="1" applyBorder="1" applyAlignment="1">
      <alignment horizontal="center" vertical="center"/>
    </xf>
    <xf numFmtId="190" fontId="115" fillId="70" borderId="6" xfId="712" applyNumberFormat="1" applyFont="1" applyFill="1" applyBorder="1" applyAlignment="1">
      <alignment horizontal="center" vertical="center"/>
    </xf>
    <xf numFmtId="190" fontId="117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/>
    </xf>
    <xf numFmtId="197" fontId="114" fillId="0" borderId="0" xfId="0" applyNumberFormat="1" applyFont="1" applyAlignment="1">
      <alignment horizontal="center"/>
    </xf>
    <xf numFmtId="192" fontId="120" fillId="0" borderId="0" xfId="0" applyNumberFormat="1" applyFont="1" applyAlignment="1">
      <alignment horizontal="center"/>
    </xf>
    <xf numFmtId="192" fontId="114" fillId="0" borderId="0" xfId="0" applyNumberFormat="1" applyFont="1" applyAlignment="1">
      <alignment horizontal="left"/>
    </xf>
    <xf numFmtId="192" fontId="120" fillId="0" borderId="0" xfId="0" applyNumberFormat="1" applyFont="1"/>
    <xf numFmtId="199" fontId="126" fillId="0" borderId="0" xfId="0" applyNumberFormat="1" applyFont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  <xf numFmtId="191" fontId="120" fillId="0" borderId="0" xfId="0" applyNumberFormat="1" applyFont="1"/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CCFF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215" t="s">
        <v>9</v>
      </c>
      <c r="B1" s="215"/>
      <c r="C1" s="215"/>
      <c r="D1" s="215"/>
      <c r="E1" s="215"/>
      <c r="F1" s="215"/>
      <c r="G1" s="215"/>
      <c r="H1" s="215"/>
    </row>
    <row r="2" spans="1:18" ht="38.25" customHeight="1" x14ac:dyDescent="0.2">
      <c r="A2" s="216" t="s">
        <v>33</v>
      </c>
      <c r="B2" s="216"/>
      <c r="C2" s="216"/>
      <c r="D2" s="216"/>
      <c r="E2" s="216"/>
      <c r="F2" s="216"/>
      <c r="G2" s="216"/>
      <c r="H2" s="216"/>
    </row>
    <row r="3" spans="1:18" ht="24.75" customHeight="1" thickBot="1" x14ac:dyDescent="0.25">
      <c r="A3" s="217">
        <v>45292</v>
      </c>
      <c r="B3" s="217"/>
      <c r="C3" s="217"/>
      <c r="D3" s="217"/>
      <c r="E3" s="217"/>
      <c r="F3" s="217"/>
      <c r="G3" s="217"/>
      <c r="H3" s="217"/>
    </row>
    <row r="4" spans="1:18" ht="20.25" customHeight="1" x14ac:dyDescent="0.2">
      <c r="A4" s="218" t="s">
        <v>0</v>
      </c>
      <c r="B4" s="220" t="s">
        <v>6</v>
      </c>
      <c r="C4" s="220"/>
      <c r="D4" s="220"/>
      <c r="E4" s="220"/>
      <c r="F4" s="220"/>
      <c r="G4" s="220"/>
      <c r="H4" s="221"/>
    </row>
    <row r="5" spans="1:18" ht="60" customHeight="1" x14ac:dyDescent="0.2">
      <c r="A5" s="219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3" t="s">
        <v>7</v>
      </c>
      <c r="C24" s="213"/>
      <c r="D24" s="213"/>
      <c r="E24" s="213"/>
      <c r="F24" s="213"/>
      <c r="G24" s="213"/>
      <c r="H24" s="214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45566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191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191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192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189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E8-23D6-4C41-BF22-53F3D3AB62C9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45597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99685251.835310996</v>
      </c>
      <c r="C6" s="166">
        <f t="shared" ref="C6:H6" si="0">C7+C8</f>
        <v>3556147.6687150002</v>
      </c>
      <c r="D6" s="166">
        <f t="shared" si="0"/>
        <v>14610628.683355998</v>
      </c>
      <c r="E6" s="166">
        <f t="shared" si="0"/>
        <v>3973223.0652069999</v>
      </c>
      <c r="F6" s="166">
        <f t="shared" si="0"/>
        <v>26962421.415235002</v>
      </c>
      <c r="G6" s="166">
        <f t="shared" si="0"/>
        <v>266619.93117600004</v>
      </c>
      <c r="H6" s="174">
        <f t="shared" si="0"/>
        <v>50316211.071621999</v>
      </c>
      <c r="J6" s="153">
        <v>99775430.105311021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96129104.166595995</v>
      </c>
      <c r="C7" s="141">
        <f t="shared" ref="C7:H8" si="2">C10+C13</f>
        <v>0</v>
      </c>
      <c r="D7" s="141">
        <f t="shared" si="2"/>
        <v>14610628.683355998</v>
      </c>
      <c r="E7" s="141">
        <f t="shared" si="2"/>
        <v>3973223.0652069999</v>
      </c>
      <c r="F7" s="141">
        <f t="shared" si="2"/>
        <v>26962421.415235002</v>
      </c>
      <c r="G7" s="141">
        <f t="shared" si="2"/>
        <v>266619.93117600004</v>
      </c>
      <c r="H7" s="141">
        <f t="shared" si="2"/>
        <v>50316211.071621999</v>
      </c>
      <c r="J7" s="108">
        <f>B6-J6+S12</f>
        <v>-2.5625922717154026E-8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3556147.6687150002</v>
      </c>
      <c r="C8" s="143">
        <f t="shared" si="2"/>
        <v>3556147.6687150002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40720120.327489994</v>
      </c>
      <c r="C9" s="144">
        <f t="shared" ref="C9:H9" si="3">SUM(C10:C11)</f>
        <v>0</v>
      </c>
      <c r="D9" s="144">
        <f t="shared" si="3"/>
        <v>988476.46100000001</v>
      </c>
      <c r="E9" s="144">
        <f t="shared" si="3"/>
        <v>97596</v>
      </c>
      <c r="F9" s="144">
        <f t="shared" si="3"/>
        <v>3060315.4035899998</v>
      </c>
      <c r="G9" s="144">
        <f t="shared" si="3"/>
        <v>7600</v>
      </c>
      <c r="H9" s="144">
        <f t="shared" si="3"/>
        <v>36566132.462899998</v>
      </c>
      <c r="L9" s="191" t="s">
        <v>27</v>
      </c>
      <c r="M9" s="110">
        <v>80142.27</v>
      </c>
      <c r="N9" s="110">
        <v>0</v>
      </c>
      <c r="O9" s="110">
        <v>5772</v>
      </c>
      <c r="P9" s="110">
        <v>4264</v>
      </c>
      <c r="Q9" s="110"/>
      <c r="R9" s="110"/>
      <c r="S9" s="111">
        <v>90178.27</v>
      </c>
    </row>
    <row r="10" spans="1:19" ht="18" customHeight="1" x14ac:dyDescent="0.2">
      <c r="A10" s="157" t="s">
        <v>29</v>
      </c>
      <c r="B10" s="143">
        <f t="shared" si="1"/>
        <v>40720120.327489994</v>
      </c>
      <c r="C10" s="143">
        <v>0</v>
      </c>
      <c r="D10" s="143">
        <v>988476.46100000001</v>
      </c>
      <c r="E10" s="143">
        <v>97596</v>
      </c>
      <c r="F10" s="143">
        <v>3060315.4035899998</v>
      </c>
      <c r="G10" s="143">
        <v>7600</v>
      </c>
      <c r="H10" s="143">
        <v>36566132.462899998</v>
      </c>
      <c r="L10" s="191" t="s">
        <v>1</v>
      </c>
      <c r="M10" s="116">
        <v>80142.27</v>
      </c>
      <c r="N10" s="116">
        <v>0</v>
      </c>
      <c r="O10" s="116">
        <v>5772</v>
      </c>
      <c r="P10" s="116">
        <v>4264</v>
      </c>
      <c r="Q10" s="116">
        <v>0</v>
      </c>
      <c r="R10" s="116">
        <v>0</v>
      </c>
      <c r="S10" s="116">
        <v>90178.27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58965131.507821001</v>
      </c>
      <c r="C12" s="144">
        <f t="shared" ref="C12:G12" si="4">SUM(C13:C14)</f>
        <v>3556147.6687150002</v>
      </c>
      <c r="D12" s="144">
        <f t="shared" si="4"/>
        <v>13622152.222355999</v>
      </c>
      <c r="E12" s="144">
        <f t="shared" si="4"/>
        <v>3875627.0652069999</v>
      </c>
      <c r="F12" s="144">
        <f t="shared" si="4"/>
        <v>23902106.011645</v>
      </c>
      <c r="G12" s="144">
        <f t="shared" si="4"/>
        <v>259019.93117600004</v>
      </c>
      <c r="H12" s="144">
        <f>SUM(H13:H14)</f>
        <v>13750078.608722001</v>
      </c>
      <c r="L12" s="192" t="s">
        <v>25</v>
      </c>
      <c r="M12" s="122">
        <v>80142.27</v>
      </c>
      <c r="N12" s="122">
        <v>0</v>
      </c>
      <c r="O12" s="122">
        <v>5772</v>
      </c>
      <c r="P12" s="122">
        <v>4264</v>
      </c>
      <c r="Q12" s="122">
        <v>0</v>
      </c>
      <c r="R12" s="122">
        <v>0</v>
      </c>
      <c r="S12" s="189">
        <v>90178.27</v>
      </c>
    </row>
    <row r="13" spans="1:19" ht="18" customHeight="1" x14ac:dyDescent="0.2">
      <c r="A13" s="157" t="s">
        <v>29</v>
      </c>
      <c r="B13" s="143">
        <f t="shared" si="1"/>
        <v>55408983.839106001</v>
      </c>
      <c r="C13" s="143">
        <v>0</v>
      </c>
      <c r="D13" s="143">
        <v>13622152.222355999</v>
      </c>
      <c r="E13" s="143">
        <v>3875627.0652069999</v>
      </c>
      <c r="F13" s="143">
        <v>23902106.011645</v>
      </c>
      <c r="G13" s="143">
        <v>259019.93117600004</v>
      </c>
      <c r="H13" s="143">
        <f>13840256.878722-90178.27</f>
        <v>13750078.608722001</v>
      </c>
      <c r="I13" s="117"/>
    </row>
    <row r="14" spans="1:19" ht="18" customHeight="1" x14ac:dyDescent="0.2">
      <c r="A14" s="157" t="s">
        <v>48</v>
      </c>
      <c r="B14" s="143">
        <f t="shared" si="1"/>
        <v>3556147.6687150002</v>
      </c>
      <c r="C14" s="143">
        <v>3556147.6687150002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8788.1777000000002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11.248844332000001</v>
      </c>
      <c r="C17" s="172">
        <f t="shared" ref="C17:H17" si="5">SUM(C18:C19)</f>
        <v>3.859768093</v>
      </c>
      <c r="D17" s="172">
        <f t="shared" si="5"/>
        <v>0.19420638100000001</v>
      </c>
      <c r="E17" s="172">
        <f t="shared" si="5"/>
        <v>0</v>
      </c>
      <c r="F17" s="172">
        <f t="shared" si="5"/>
        <v>6.0504243630000003</v>
      </c>
      <c r="G17" s="172">
        <f t="shared" si="5"/>
        <v>0.37506442000000001</v>
      </c>
      <c r="H17" s="173">
        <f t="shared" si="5"/>
        <v>0.76938107499999997</v>
      </c>
      <c r="J17" s="126">
        <v>3.859768093</v>
      </c>
      <c r="K17" s="127" t="s">
        <v>57</v>
      </c>
      <c r="L17" s="128">
        <v>11.243749094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7.3890762390000004</v>
      </c>
      <c r="C18" s="146">
        <v>0</v>
      </c>
      <c r="D18" s="146">
        <v>0.19420638100000001</v>
      </c>
      <c r="E18" s="146">
        <v>0</v>
      </c>
      <c r="F18" s="146">
        <v>6.0504243630000003</v>
      </c>
      <c r="G18" s="146">
        <v>0.37506442000000001</v>
      </c>
      <c r="H18" s="146">
        <v>0.76938107499999997</v>
      </c>
      <c r="J18" s="126">
        <v>7.3839810010000004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3.859768093</v>
      </c>
      <c r="C19" s="161">
        <v>3.859768093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5.0952380000008901E-3</v>
      </c>
      <c r="K19" s="123" t="s">
        <v>58</v>
      </c>
      <c r="L19" s="131">
        <v>5.0952380000000002E-3</v>
      </c>
      <c r="M19" s="128">
        <f>J19-L19</f>
        <v>8.8991314317610204E-16</v>
      </c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26578906.625851002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24556174.608761001</v>
      </c>
      <c r="C22" s="147"/>
      <c r="D22" s="148"/>
      <c r="E22" s="147"/>
      <c r="F22" s="147"/>
      <c r="G22" s="147"/>
      <c r="H22" s="147"/>
      <c r="J22" s="105">
        <f>D29</f>
        <v>24596208.608761001</v>
      </c>
      <c r="K22" s="123" t="s">
        <v>42</v>
      </c>
    </row>
    <row r="23" spans="1:14" ht="30.75" customHeight="1" x14ac:dyDescent="0.2">
      <c r="A23" s="162" t="s">
        <v>32</v>
      </c>
      <c r="B23" s="143">
        <v>404209.78641399997</v>
      </c>
      <c r="C23" s="149"/>
      <c r="D23" s="150"/>
      <c r="E23" s="151"/>
      <c r="F23" s="151"/>
      <c r="G23" s="151"/>
      <c r="H23" s="151"/>
      <c r="J23" s="105">
        <f>D34</f>
        <v>2070327.01709</v>
      </c>
      <c r="K23" s="123" t="s">
        <v>41</v>
      </c>
    </row>
    <row r="24" spans="1:14" ht="18" customHeight="1" x14ac:dyDescent="0.2">
      <c r="A24" s="176" t="s">
        <v>14</v>
      </c>
      <c r="B24" s="143">
        <v>1390739.7641759999</v>
      </c>
      <c r="C24" s="149"/>
      <c r="D24" s="150"/>
      <c r="E24" s="151"/>
      <c r="F24" s="151"/>
      <c r="G24" s="151"/>
      <c r="H24" s="151"/>
      <c r="J24" s="105">
        <f>-40034-47595</f>
        <v>-87629</v>
      </c>
      <c r="K24" s="123" t="s">
        <v>43</v>
      </c>
    </row>
    <row r="25" spans="1:14" ht="18" customHeight="1" x14ac:dyDescent="0.2">
      <c r="A25" s="157" t="s">
        <v>10</v>
      </c>
      <c r="B25" s="143">
        <v>69632.396500000003</v>
      </c>
      <c r="C25" s="149"/>
      <c r="D25" s="150"/>
      <c r="E25" s="151"/>
      <c r="F25" s="151"/>
      <c r="G25" s="151"/>
      <c r="H25" s="151"/>
      <c r="J25" s="108">
        <f>B21-J22-J23-J24</f>
        <v>2.3283064365386963E-10</v>
      </c>
    </row>
    <row r="26" spans="1:14" ht="18" customHeight="1" x14ac:dyDescent="0.2">
      <c r="A26" s="157" t="s">
        <v>12</v>
      </c>
      <c r="B26" s="143">
        <v>158150.07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24596208.608761005</v>
      </c>
      <c r="C29" s="105">
        <f>B22-B29-J24</f>
        <v>47594.999999996275</v>
      </c>
      <c r="D29" s="138">
        <v>24596208.608761001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404209.78641400003</v>
      </c>
      <c r="C30" s="105">
        <f>B23-B30</f>
        <v>0</v>
      </c>
      <c r="D30" s="138">
        <v>404209.78641399997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1390739.7641760008</v>
      </c>
      <c r="C31" s="105">
        <f>B24-B31</f>
        <v>0</v>
      </c>
      <c r="D31" s="138">
        <v>1390739.7641759999</v>
      </c>
      <c r="E31" s="105">
        <f>B31-D31</f>
        <v>0</v>
      </c>
    </row>
    <row r="32" spans="1:14" hidden="1" x14ac:dyDescent="0.2">
      <c r="A32" s="188" t="s">
        <v>10</v>
      </c>
      <c r="B32" s="105">
        <v>117227.39649999999</v>
      </c>
      <c r="C32" s="105">
        <f>B25-B32</f>
        <v>-47594.999999999985</v>
      </c>
      <c r="D32" s="138">
        <v>117227.3965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158150.07000000007</v>
      </c>
      <c r="C33" s="105">
        <f>B26-B33</f>
        <v>0</v>
      </c>
      <c r="D33" s="138">
        <v>158150.07</v>
      </c>
      <c r="E33" s="105">
        <f>B33-D33</f>
        <v>0</v>
      </c>
    </row>
    <row r="34" spans="1:5" hidden="1" x14ac:dyDescent="0.2">
      <c r="B34" s="105">
        <f>SUM(B30:B33)</f>
        <v>2070327.0170900009</v>
      </c>
      <c r="C34" s="105">
        <f>SUM(C29:C33)</f>
        <v>-3.7107383832335472E-9</v>
      </c>
      <c r="D34" s="138">
        <f>SUM(D30:D33)</f>
        <v>2070327.01709</v>
      </c>
      <c r="E34" s="105">
        <f>SUM(E29:E33)</f>
        <v>0</v>
      </c>
    </row>
    <row r="35" spans="1:5" hidden="1" x14ac:dyDescent="0.2">
      <c r="B35" s="139">
        <f>B34+B29+J24-B22</f>
        <v>2022732.0170900039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3899-949C-48AE-B084-628AEAA1D347}">
  <sheetPr>
    <tabColor rgb="FFFFDDFF"/>
    <pageSetUpPr fitToPage="1"/>
  </sheetPr>
  <dimension ref="A1:S42"/>
  <sheetViews>
    <sheetView zoomScale="87" zoomScaleNormal="87" workbookViewId="0">
      <selection activeCell="B17" sqref="B17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customWidth="1"/>
    <col min="10" max="10" width="21.28515625" style="102" customWidth="1"/>
    <col min="11" max="11" width="11.7109375" style="101" customWidth="1"/>
    <col min="12" max="12" width="12.42578125" style="101" customWidth="1"/>
    <col min="13" max="13" width="11.7109375" style="101" customWidth="1"/>
    <col min="14" max="17" width="7.28515625" style="101" customWidth="1"/>
    <col min="18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45627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101001165.49650699</v>
      </c>
      <c r="C6" s="166">
        <f t="shared" ref="C6:H6" si="0">C7+C8</f>
        <v>3929002.9289279999</v>
      </c>
      <c r="D6" s="166">
        <f t="shared" si="0"/>
        <v>15972022.222348999</v>
      </c>
      <c r="E6" s="166">
        <f t="shared" si="0"/>
        <v>4471794.1943819998</v>
      </c>
      <c r="F6" s="166">
        <f t="shared" si="0"/>
        <v>27781700.203220997</v>
      </c>
      <c r="G6" s="166">
        <f t="shared" si="0"/>
        <v>281963.98993699998</v>
      </c>
      <c r="H6" s="174">
        <f t="shared" si="0"/>
        <v>48564681.957689993</v>
      </c>
      <c r="J6" s="153">
        <v>101198671.89650701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5" t="s">
        <v>29</v>
      </c>
      <c r="B7" s="141">
        <f t="shared" ref="B7:B14" si="1">SUM(C7:H7)</f>
        <v>97072162.567578986</v>
      </c>
      <c r="C7" s="141">
        <f t="shared" ref="C7:H8" si="2">C10+C13</f>
        <v>0</v>
      </c>
      <c r="D7" s="141">
        <f t="shared" si="2"/>
        <v>15972022.222348999</v>
      </c>
      <c r="E7" s="141">
        <f t="shared" si="2"/>
        <v>4471794.1943819998</v>
      </c>
      <c r="F7" s="141">
        <f t="shared" si="2"/>
        <v>27781700.203220997</v>
      </c>
      <c r="G7" s="141">
        <f t="shared" si="2"/>
        <v>281963.98993699998</v>
      </c>
      <c r="H7" s="141">
        <f t="shared" si="2"/>
        <v>48564681.957689993</v>
      </c>
      <c r="J7" s="108">
        <f>B6-J6+S12</f>
        <v>-2.0867446437478065E-8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76" t="s">
        <v>48</v>
      </c>
      <c r="B8" s="143">
        <f t="shared" si="1"/>
        <v>3929002.9289279999</v>
      </c>
      <c r="C8" s="143">
        <f t="shared" si="2"/>
        <v>3929002.9289279999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39583357.737400994</v>
      </c>
      <c r="C9" s="194">
        <f t="shared" ref="C9:H9" si="3">SUM(C10:C11)</f>
        <v>0</v>
      </c>
      <c r="D9" s="194">
        <f t="shared" si="3"/>
        <v>997594.49799999991</v>
      </c>
      <c r="E9" s="194">
        <f t="shared" si="3"/>
        <v>151667</v>
      </c>
      <c r="F9" s="194">
        <f t="shared" si="3"/>
        <v>3224303.0636010012</v>
      </c>
      <c r="G9" s="194">
        <f t="shared" si="3"/>
        <v>9040</v>
      </c>
      <c r="H9" s="194">
        <f t="shared" si="3"/>
        <v>35200753.175799996</v>
      </c>
      <c r="L9" s="191" t="s">
        <v>27</v>
      </c>
      <c r="M9" s="110">
        <v>186254.4</v>
      </c>
      <c r="N9" s="110">
        <v>0</v>
      </c>
      <c r="O9" s="110">
        <v>6858.0000000000382</v>
      </c>
      <c r="P9" s="110">
        <v>4394</v>
      </c>
      <c r="Q9" s="110"/>
      <c r="R9" s="110"/>
      <c r="S9" s="111">
        <v>197506.40000000002</v>
      </c>
    </row>
    <row r="10" spans="1:19" ht="18" customHeight="1" x14ac:dyDescent="0.2">
      <c r="A10" s="157" t="s">
        <v>29</v>
      </c>
      <c r="B10" s="143">
        <f t="shared" si="1"/>
        <v>39583357.737400994</v>
      </c>
      <c r="C10" s="143">
        <v>0</v>
      </c>
      <c r="D10" s="143">
        <v>997594.49799999991</v>
      </c>
      <c r="E10" s="143">
        <v>151667</v>
      </c>
      <c r="F10" s="143">
        <v>3224303.0636010012</v>
      </c>
      <c r="G10" s="143">
        <v>9040</v>
      </c>
      <c r="H10" s="143">
        <v>35200753.175799996</v>
      </c>
      <c r="L10" s="191" t="s">
        <v>1</v>
      </c>
      <c r="M10" s="116">
        <v>186254.4</v>
      </c>
      <c r="N10" s="116">
        <v>0</v>
      </c>
      <c r="O10" s="116">
        <v>6858.0000000000382</v>
      </c>
      <c r="P10" s="116">
        <v>4394</v>
      </c>
      <c r="Q10" s="116">
        <v>0</v>
      </c>
      <c r="R10" s="116">
        <v>0</v>
      </c>
      <c r="S10" s="116">
        <v>197506.40000000002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61417807.759105995</v>
      </c>
      <c r="C12" s="144">
        <f t="shared" ref="C12:G12" si="4">SUM(C13:C14)</f>
        <v>3929002.9289279999</v>
      </c>
      <c r="D12" s="144">
        <f t="shared" si="4"/>
        <v>14974427.724349</v>
      </c>
      <c r="E12" s="144">
        <f t="shared" si="4"/>
        <v>4320127.1943819998</v>
      </c>
      <c r="F12" s="144">
        <f t="shared" si="4"/>
        <v>24557397.139619995</v>
      </c>
      <c r="G12" s="144">
        <f t="shared" si="4"/>
        <v>272923.98993699998</v>
      </c>
      <c r="H12" s="144">
        <f>SUM(H13:H14)</f>
        <v>13363928.781889999</v>
      </c>
      <c r="L12" s="192" t="s">
        <v>25</v>
      </c>
      <c r="M12" s="122">
        <v>186254.4</v>
      </c>
      <c r="N12" s="122">
        <v>0</v>
      </c>
      <c r="O12" s="122">
        <v>6858.0000000000382</v>
      </c>
      <c r="P12" s="122">
        <v>4394</v>
      </c>
      <c r="Q12" s="122">
        <v>0</v>
      </c>
      <c r="R12" s="122">
        <v>0</v>
      </c>
      <c r="S12" s="189">
        <v>197506.4</v>
      </c>
    </row>
    <row r="13" spans="1:19" ht="18" customHeight="1" x14ac:dyDescent="0.2">
      <c r="A13" s="157" t="s">
        <v>29</v>
      </c>
      <c r="B13" s="143">
        <f t="shared" si="1"/>
        <v>57488804.830177993</v>
      </c>
      <c r="C13" s="143">
        <v>0</v>
      </c>
      <c r="D13" s="143">
        <v>14974427.724349</v>
      </c>
      <c r="E13" s="143">
        <v>4320127.1943819998</v>
      </c>
      <c r="F13" s="143">
        <v>24557397.139619995</v>
      </c>
      <c r="G13" s="143">
        <v>272923.98993699998</v>
      </c>
      <c r="H13" s="143">
        <f>13561435.18189-197506.4</f>
        <v>13363928.781889999</v>
      </c>
      <c r="I13" s="117"/>
    </row>
    <row r="14" spans="1:19" ht="18" customHeight="1" x14ac:dyDescent="0.2">
      <c r="A14" s="157" t="s">
        <v>48</v>
      </c>
      <c r="B14" s="143">
        <f t="shared" si="1"/>
        <v>3929002.9289279999</v>
      </c>
      <c r="C14" s="143">
        <v>3929002.9289279999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19900.346000000001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11.156427069999999</v>
      </c>
      <c r="C17" s="172">
        <f t="shared" ref="C17:H17" si="5">SUM(C18:C19)</f>
        <v>3.9445277929999998</v>
      </c>
      <c r="D17" s="172">
        <f t="shared" si="5"/>
        <v>0.20033493399999999</v>
      </c>
      <c r="E17" s="172">
        <f t="shared" si="5"/>
        <v>0</v>
      </c>
      <c r="F17" s="172">
        <f t="shared" si="5"/>
        <v>5.8223455250000002</v>
      </c>
      <c r="G17" s="172">
        <f t="shared" si="5"/>
        <v>0.38139679900000001</v>
      </c>
      <c r="H17" s="173">
        <f t="shared" si="5"/>
        <v>0.80782201899999995</v>
      </c>
      <c r="J17" s="126">
        <v>3.9445277929999998</v>
      </c>
      <c r="K17" s="127" t="s">
        <v>57</v>
      </c>
      <c r="L17" s="128">
        <v>11.14990326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7.2118992769999997</v>
      </c>
      <c r="C18" s="146">
        <v>0</v>
      </c>
      <c r="D18" s="146">
        <v>0.20033493399999999</v>
      </c>
      <c r="E18" s="146">
        <v>0</v>
      </c>
      <c r="F18" s="146">
        <v>5.8223455250000002</v>
      </c>
      <c r="G18" s="146">
        <v>0.38139679900000001</v>
      </c>
      <c r="H18" s="146">
        <v>0.80782201899999995</v>
      </c>
      <c r="J18" s="126">
        <v>7.2053754669999996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3.9445277929999998</v>
      </c>
      <c r="C19" s="161">
        <v>3.9445277929999998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6.5238100000000188E-3</v>
      </c>
      <c r="K19" s="123" t="s">
        <v>58</v>
      </c>
      <c r="L19" s="131">
        <v>6.5238099999999997E-3</v>
      </c>
      <c r="M19" s="128">
        <f>J19-L19</f>
        <v>1.9081958235744878E-17</v>
      </c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38630982.054789998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37323598.335565999</v>
      </c>
      <c r="C22" s="147"/>
      <c r="D22" s="148"/>
      <c r="E22" s="147"/>
      <c r="F22" s="147"/>
      <c r="G22" s="147"/>
      <c r="H22" s="147"/>
      <c r="J22" s="105">
        <f>D29</f>
        <v>37400764.835565999</v>
      </c>
      <c r="K22" s="123" t="s">
        <v>42</v>
      </c>
    </row>
    <row r="23" spans="1:14" ht="30.75" customHeight="1" x14ac:dyDescent="0.2">
      <c r="A23" s="162" t="s">
        <v>32</v>
      </c>
      <c r="B23" s="143">
        <v>419546.85015999997</v>
      </c>
      <c r="C23" s="149"/>
      <c r="D23" s="150"/>
      <c r="E23" s="151"/>
      <c r="F23" s="151"/>
      <c r="G23" s="151"/>
      <c r="H23" s="151"/>
      <c r="J23" s="105">
        <f>D34</f>
        <v>1307383.7192239999</v>
      </c>
      <c r="K23" s="123" t="s">
        <v>41</v>
      </c>
    </row>
    <row r="24" spans="1:14" ht="18" customHeight="1" x14ac:dyDescent="0.2">
      <c r="A24" s="176" t="s">
        <v>14</v>
      </c>
      <c r="B24" s="143">
        <v>285945.377064</v>
      </c>
      <c r="C24" s="149"/>
      <c r="D24" s="150"/>
      <c r="E24" s="151"/>
      <c r="F24" s="151"/>
      <c r="G24" s="151"/>
      <c r="H24" s="151"/>
      <c r="J24" s="105">
        <v>-77166.5</v>
      </c>
      <c r="K24" s="123" t="s">
        <v>43</v>
      </c>
    </row>
    <row r="25" spans="1:14" ht="18" customHeight="1" x14ac:dyDescent="0.2">
      <c r="A25" s="157" t="s">
        <v>10</v>
      </c>
      <c r="B25" s="143">
        <v>231483.08799999999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370408.40399999998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37400764.835565977</v>
      </c>
      <c r="C29" s="105">
        <f>B22-B29-J24</f>
        <v>2.2351741790771484E-8</v>
      </c>
      <c r="D29" s="138">
        <v>37400764.835565999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419546.85015999997</v>
      </c>
      <c r="C30" s="105">
        <f>B23-B30</f>
        <v>0</v>
      </c>
      <c r="D30" s="138">
        <v>419546.85015999997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285945.377064</v>
      </c>
      <c r="C31" s="105">
        <f>B24-B31</f>
        <v>0</v>
      </c>
      <c r="D31" s="138">
        <v>285945.377064</v>
      </c>
      <c r="E31" s="105">
        <f>B31-D31</f>
        <v>0</v>
      </c>
    </row>
    <row r="32" spans="1:14" hidden="1" x14ac:dyDescent="0.2">
      <c r="A32" s="188" t="s">
        <v>10</v>
      </c>
      <c r="B32" s="105">
        <v>231483.08800000002</v>
      </c>
      <c r="C32" s="105">
        <f>B25-B32</f>
        <v>0</v>
      </c>
      <c r="D32" s="138">
        <v>231483.08799999999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370408.40400000004</v>
      </c>
      <c r="C33" s="105">
        <f>B26-B33</f>
        <v>0</v>
      </c>
      <c r="D33" s="138">
        <v>370408.40399999998</v>
      </c>
      <c r="E33" s="105">
        <f>B33-D33</f>
        <v>0</v>
      </c>
    </row>
    <row r="34" spans="1:5" hidden="1" x14ac:dyDescent="0.2">
      <c r="B34" s="105">
        <f>SUM(B30:B33)</f>
        <v>1307383.7192240001</v>
      </c>
      <c r="C34" s="105">
        <f>SUM(C29:C33)</f>
        <v>2.2351741790771484E-8</v>
      </c>
      <c r="D34" s="138">
        <f>SUM(D30:D33)</f>
        <v>1307383.7192239999</v>
      </c>
      <c r="E34" s="105">
        <f>SUM(E29:E33)</f>
        <v>0</v>
      </c>
    </row>
    <row r="35" spans="1:5" hidden="1" x14ac:dyDescent="0.2">
      <c r="B35" s="139">
        <f>B34+B29+J24-B22</f>
        <v>1307383.7192239761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CCA4-A437-4E84-BC78-DC52A9DE9071}">
  <sheetPr>
    <tabColor rgb="FFCCCC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45658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108761143.05486898</v>
      </c>
      <c r="C6" s="166">
        <f t="shared" ref="C6:H6" si="0">C7+C8</f>
        <v>3674261.7924609999</v>
      </c>
      <c r="D6" s="166">
        <f t="shared" si="0"/>
        <v>14873008.811248001</v>
      </c>
      <c r="E6" s="166">
        <f t="shared" si="0"/>
        <v>4871957.7259679995</v>
      </c>
      <c r="F6" s="166">
        <f t="shared" si="0"/>
        <v>27303458.675455</v>
      </c>
      <c r="G6" s="166">
        <f t="shared" si="0"/>
        <v>118093.549784</v>
      </c>
      <c r="H6" s="174">
        <f t="shared" si="0"/>
        <v>57920362.499953002</v>
      </c>
      <c r="J6" s="153">
        <v>108946047.46486898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105086881.26240799</v>
      </c>
      <c r="C7" s="197">
        <f t="shared" ref="C7:H8" si="2">C10+C13</f>
        <v>0</v>
      </c>
      <c r="D7" s="197">
        <f t="shared" si="2"/>
        <v>14873008.811248001</v>
      </c>
      <c r="E7" s="197">
        <f t="shared" si="2"/>
        <v>4871957.7259679995</v>
      </c>
      <c r="F7" s="197">
        <f t="shared" si="2"/>
        <v>27303458.675455</v>
      </c>
      <c r="G7" s="197">
        <f t="shared" si="2"/>
        <v>118093.549784</v>
      </c>
      <c r="H7" s="197">
        <f t="shared" si="2"/>
        <v>57920362.499953002</v>
      </c>
      <c r="J7" s="108">
        <f>B6-J6+S12</f>
        <v>3.5797711461782455E-9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3674261.7924609999</v>
      </c>
      <c r="C8" s="145">
        <f t="shared" si="2"/>
        <v>3674261.7924609999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47000330.292913005</v>
      </c>
      <c r="C9" s="194">
        <f t="shared" ref="C9:H9" si="3">SUM(C10:C11)</f>
        <v>0</v>
      </c>
      <c r="D9" s="194">
        <f t="shared" si="3"/>
        <v>1055158.46</v>
      </c>
      <c r="E9" s="194">
        <f t="shared" si="3"/>
        <v>119115.911884</v>
      </c>
      <c r="F9" s="194">
        <f t="shared" si="3"/>
        <v>3428956.0583290001</v>
      </c>
      <c r="G9" s="194">
        <f t="shared" si="3"/>
        <v>10040</v>
      </c>
      <c r="H9" s="194">
        <f t="shared" si="3"/>
        <v>42387059.8627</v>
      </c>
      <c r="L9" s="191" t="s">
        <v>27</v>
      </c>
      <c r="M9" s="110">
        <v>172066.41</v>
      </c>
      <c r="N9" s="110">
        <v>0</v>
      </c>
      <c r="O9" s="110">
        <v>8580</v>
      </c>
      <c r="P9" s="110">
        <v>4258</v>
      </c>
      <c r="Q9" s="110"/>
      <c r="R9" s="110"/>
      <c r="S9" s="111">
        <v>184904.41</v>
      </c>
    </row>
    <row r="10" spans="1:19" ht="18" customHeight="1" x14ac:dyDescent="0.2">
      <c r="A10" s="157" t="s">
        <v>29</v>
      </c>
      <c r="B10" s="143">
        <f t="shared" si="1"/>
        <v>47000330.292913005</v>
      </c>
      <c r="C10" s="143">
        <v>0</v>
      </c>
      <c r="D10" s="143">
        <v>1055158.46</v>
      </c>
      <c r="E10" s="143">
        <v>119115.911884</v>
      </c>
      <c r="F10" s="143">
        <v>3428956.0583290001</v>
      </c>
      <c r="G10" s="143">
        <v>10040</v>
      </c>
      <c r="H10" s="143">
        <v>42387059.8627</v>
      </c>
      <c r="L10" s="191" t="s">
        <v>1</v>
      </c>
      <c r="M10" s="116">
        <v>172066.41</v>
      </c>
      <c r="N10" s="116">
        <v>0</v>
      </c>
      <c r="O10" s="116">
        <v>8580</v>
      </c>
      <c r="P10" s="116">
        <v>4258</v>
      </c>
      <c r="Q10" s="116">
        <v>0</v>
      </c>
      <c r="R10" s="116">
        <v>0</v>
      </c>
      <c r="S10" s="116">
        <v>184904.41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61760812.761955999</v>
      </c>
      <c r="C12" s="144">
        <f t="shared" ref="C12:G12" si="4">SUM(C13:C14)</f>
        <v>3674261.7924609999</v>
      </c>
      <c r="D12" s="144">
        <f t="shared" si="4"/>
        <v>13817850.351248</v>
      </c>
      <c r="E12" s="144">
        <f t="shared" si="4"/>
        <v>4752841.814084</v>
      </c>
      <c r="F12" s="144">
        <f t="shared" si="4"/>
        <v>23874502.617125999</v>
      </c>
      <c r="G12" s="144">
        <f t="shared" si="4"/>
        <v>108053.549784</v>
      </c>
      <c r="H12" s="144">
        <f>SUM(H13:H14)</f>
        <v>15533302.637252999</v>
      </c>
      <c r="L12" s="192" t="s">
        <v>25</v>
      </c>
      <c r="M12" s="122">
        <v>172066.41</v>
      </c>
      <c r="N12" s="122">
        <v>0</v>
      </c>
      <c r="O12" s="122">
        <v>8580</v>
      </c>
      <c r="P12" s="122">
        <v>4258</v>
      </c>
      <c r="Q12" s="122">
        <v>0</v>
      </c>
      <c r="R12" s="122">
        <v>0</v>
      </c>
      <c r="S12" s="189">
        <v>184904.41</v>
      </c>
    </row>
    <row r="13" spans="1:19" ht="18" customHeight="1" x14ac:dyDescent="0.2">
      <c r="A13" s="157" t="s">
        <v>29</v>
      </c>
      <c r="B13" s="143">
        <f t="shared" si="1"/>
        <v>58086550.969494998</v>
      </c>
      <c r="C13" s="143">
        <v>0</v>
      </c>
      <c r="D13" s="143">
        <v>13817850.351248</v>
      </c>
      <c r="E13" s="143">
        <v>4752841.814084</v>
      </c>
      <c r="F13" s="143">
        <v>23874502.617125999</v>
      </c>
      <c r="G13" s="143">
        <v>108053.549784</v>
      </c>
      <c r="H13" s="143">
        <f>15718207.047253-184904.41</f>
        <v>15533302.637252999</v>
      </c>
      <c r="I13" s="117"/>
    </row>
    <row r="14" spans="1:19" ht="18" customHeight="1" x14ac:dyDescent="0.2">
      <c r="A14" s="157" t="s">
        <v>48</v>
      </c>
      <c r="B14" s="143">
        <f t="shared" si="1"/>
        <v>3674261.7924609999</v>
      </c>
      <c r="C14" s="143">
        <v>3674261.7924609999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14779.38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10.693797412999999</v>
      </c>
      <c r="C17" s="172">
        <f t="shared" ref="C17:H17" si="5">SUM(C18:C19)</f>
        <v>3.7980412569999999</v>
      </c>
      <c r="D17" s="172">
        <f t="shared" si="5"/>
        <v>0.248954445</v>
      </c>
      <c r="E17" s="172">
        <f t="shared" si="5"/>
        <v>0</v>
      </c>
      <c r="F17" s="172">
        <f t="shared" si="5"/>
        <v>5.7978738429999996</v>
      </c>
      <c r="G17" s="172">
        <f t="shared" si="5"/>
        <v>4.0490314999999999E-2</v>
      </c>
      <c r="H17" s="173">
        <f t="shared" si="5"/>
        <v>0.80843755299999998</v>
      </c>
      <c r="J17" s="126">
        <v>3.7980412569999999</v>
      </c>
      <c r="K17" s="127" t="s">
        <v>57</v>
      </c>
      <c r="L17" s="128">
        <v>10.687738589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6.895756156</v>
      </c>
      <c r="C18" s="146">
        <v>0</v>
      </c>
      <c r="D18" s="146">
        <v>0.248954445</v>
      </c>
      <c r="E18" s="146">
        <v>0</v>
      </c>
      <c r="F18" s="146">
        <v>5.7978738429999996</v>
      </c>
      <c r="G18" s="146">
        <v>4.0490314999999999E-2</v>
      </c>
      <c r="H18" s="146">
        <v>0.80843755299999998</v>
      </c>
      <c r="J18" s="126">
        <f>6.894698093-L18</f>
        <v>6.8896973319999999</v>
      </c>
      <c r="K18" s="123" t="s">
        <v>60</v>
      </c>
      <c r="L18" s="128">
        <v>5.0007610000000003E-3</v>
      </c>
      <c r="M18" s="101" t="s">
        <v>59</v>
      </c>
    </row>
    <row r="19" spans="1:14" ht="18" customHeight="1" x14ac:dyDescent="0.2">
      <c r="A19" s="157" t="s">
        <v>48</v>
      </c>
      <c r="B19" s="161">
        <f>SUM(C19:H19)</f>
        <v>3.7980412569999999</v>
      </c>
      <c r="C19" s="161">
        <v>3.7980412569999999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6.058823999999241E-3</v>
      </c>
      <c r="K19" s="123" t="s">
        <v>58</v>
      </c>
      <c r="L19" s="131">
        <v>6.058824E-3</v>
      </c>
      <c r="M19" s="128">
        <f>J19-L19</f>
        <v>-7.589415207398531E-16</v>
      </c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24149127.748930003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20965608.23356</v>
      </c>
      <c r="C22" s="147"/>
      <c r="D22" s="148"/>
      <c r="E22" s="147"/>
      <c r="F22" s="147"/>
      <c r="G22" s="147"/>
      <c r="H22" s="147"/>
      <c r="J22" s="105">
        <f>D29</f>
        <v>20965608.23356</v>
      </c>
      <c r="K22" s="123" t="s">
        <v>42</v>
      </c>
    </row>
    <row r="23" spans="1:14" ht="30.75" customHeight="1" x14ac:dyDescent="0.2">
      <c r="A23" s="162" t="s">
        <v>32</v>
      </c>
      <c r="B23" s="143">
        <v>422884.65811000002</v>
      </c>
      <c r="C23" s="149"/>
      <c r="D23" s="150"/>
      <c r="E23" s="151"/>
      <c r="F23" s="151"/>
      <c r="G23" s="151"/>
      <c r="H23" s="151"/>
      <c r="J23" s="105">
        <f>D34</f>
        <v>3183519.5153700002</v>
      </c>
      <c r="K23" s="123" t="s">
        <v>41</v>
      </c>
    </row>
    <row r="24" spans="1:14" ht="18" customHeight="1" x14ac:dyDescent="0.2">
      <c r="A24" s="176" t="s">
        <v>14</v>
      </c>
      <c r="B24" s="143">
        <v>2535367.3357600002</v>
      </c>
      <c r="C24" s="149"/>
      <c r="D24" s="150"/>
      <c r="E24" s="151"/>
      <c r="F24" s="151"/>
      <c r="G24" s="151"/>
      <c r="H24" s="151"/>
      <c r="J24" s="105"/>
      <c r="K24" s="123" t="s">
        <v>43</v>
      </c>
    </row>
    <row r="25" spans="1:14" ht="18" customHeight="1" x14ac:dyDescent="0.2">
      <c r="A25" s="157" t="s">
        <v>10</v>
      </c>
      <c r="B25" s="143">
        <v>225245.69750000001</v>
      </c>
      <c r="C25" s="149"/>
      <c r="D25" s="150"/>
      <c r="E25" s="151"/>
      <c r="F25" s="151"/>
      <c r="G25" s="151"/>
      <c r="H25" s="151"/>
      <c r="J25" s="108">
        <f>B21-J22-J23-J24</f>
        <v>3.7252902984619141E-9</v>
      </c>
    </row>
    <row r="26" spans="1:14" ht="18" customHeight="1" x14ac:dyDescent="0.2">
      <c r="A26" s="157" t="s">
        <v>12</v>
      </c>
      <c r="B26" s="143">
        <v>21.824000000000002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20965608.233560007</v>
      </c>
      <c r="C29" s="105">
        <f>B22-B29-J24</f>
        <v>-7.4505805969238281E-9</v>
      </c>
      <c r="D29" s="138">
        <v>20965608.23356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422884.65811000002</v>
      </c>
      <c r="C30" s="105">
        <f>B23-B30</f>
        <v>0</v>
      </c>
      <c r="D30" s="138">
        <v>422884.65811000002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2535367.3357600006</v>
      </c>
      <c r="C31" s="105">
        <f>B24-B31</f>
        <v>0</v>
      </c>
      <c r="D31" s="138">
        <v>2535367.3357600002</v>
      </c>
      <c r="E31" s="105">
        <f>B31-D31</f>
        <v>0</v>
      </c>
    </row>
    <row r="32" spans="1:14" hidden="1" x14ac:dyDescent="0.2">
      <c r="A32" s="188" t="s">
        <v>10</v>
      </c>
      <c r="B32" s="105">
        <v>225245.69749999998</v>
      </c>
      <c r="C32" s="105">
        <f>B25-B32</f>
        <v>0</v>
      </c>
      <c r="D32" s="138">
        <v>225245.69750000001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21.823999999843362</v>
      </c>
      <c r="C33" s="105">
        <f>B26-B33</f>
        <v>1.5663914609831409E-10</v>
      </c>
      <c r="D33" s="138">
        <v>21.824000000000002</v>
      </c>
      <c r="E33" s="105">
        <f>B33-D33</f>
        <v>-1.5663914609831409E-10</v>
      </c>
    </row>
    <row r="34" spans="1:5" hidden="1" x14ac:dyDescent="0.2">
      <c r="B34" s="105">
        <f>SUM(B30:B33)</f>
        <v>3183519.5153700006</v>
      </c>
      <c r="C34" s="105">
        <f>SUM(C29:C33)</f>
        <v>-7.293941450825514E-9</v>
      </c>
      <c r="D34" s="138">
        <f>SUM(D30:D33)</f>
        <v>3183519.5153700002</v>
      </c>
      <c r="E34" s="105">
        <f>SUM(E29:E33)</f>
        <v>-1.5663914609831409E-10</v>
      </c>
    </row>
    <row r="35" spans="1:5" hidden="1" x14ac:dyDescent="0.2">
      <c r="B35" s="139">
        <f>B34+B29+J24-B22</f>
        <v>3183519.5153700076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98ED-1836-4D14-8232-61EE0F455376}">
  <sheetPr>
    <tabColor rgb="FFCCCCFF"/>
    <pageSetUpPr fitToPage="1"/>
  </sheetPr>
  <dimension ref="A1:S42"/>
  <sheetViews>
    <sheetView zoomScale="87" zoomScaleNormal="87" workbookViewId="0">
      <selection activeCell="X6" sqref="W6:X6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45689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103193081.44316101</v>
      </c>
      <c r="C6" s="166">
        <f t="shared" ref="C6:H6" si="0">C7+C8</f>
        <v>3421333.070024</v>
      </c>
      <c r="D6" s="166">
        <f t="shared" si="0"/>
        <v>15236861.738853998</v>
      </c>
      <c r="E6" s="166">
        <f t="shared" si="0"/>
        <v>3707020.6576490002</v>
      </c>
      <c r="F6" s="166">
        <f t="shared" si="0"/>
        <v>26605247.814436</v>
      </c>
      <c r="G6" s="166">
        <f t="shared" si="0"/>
        <v>148447.20199999999</v>
      </c>
      <c r="H6" s="174">
        <f t="shared" si="0"/>
        <v>54074170.960198015</v>
      </c>
      <c r="J6" s="153">
        <v>103411383.24316099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99771748.373137012</v>
      </c>
      <c r="C7" s="197">
        <f t="shared" ref="C7:H8" si="2">C10+C13</f>
        <v>0</v>
      </c>
      <c r="D7" s="197">
        <f t="shared" si="2"/>
        <v>15236861.738853998</v>
      </c>
      <c r="E7" s="197">
        <f t="shared" si="2"/>
        <v>3707020.6576490002</v>
      </c>
      <c r="F7" s="197">
        <f t="shared" si="2"/>
        <v>26605247.814436</v>
      </c>
      <c r="G7" s="197">
        <f t="shared" si="2"/>
        <v>148447.20199999999</v>
      </c>
      <c r="H7" s="197">
        <f t="shared" si="2"/>
        <v>54074170.960198015</v>
      </c>
      <c r="J7" s="108">
        <f>B6-J6+S12</f>
        <v>1.7869751900434494E-8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3421333.070024</v>
      </c>
      <c r="C8" s="145">
        <f t="shared" si="2"/>
        <v>3421333.070024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43725630.395700015</v>
      </c>
      <c r="C9" s="194">
        <f t="shared" ref="C9:H9" si="3">SUM(C10:C11)</f>
        <v>0</v>
      </c>
      <c r="D9" s="194">
        <f t="shared" si="3"/>
        <v>1036231.1</v>
      </c>
      <c r="E9" s="194">
        <f t="shared" si="3"/>
        <v>113862</v>
      </c>
      <c r="F9" s="194">
        <f t="shared" si="3"/>
        <v>3306730.9606999974</v>
      </c>
      <c r="G9" s="194">
        <f t="shared" si="3"/>
        <v>10640</v>
      </c>
      <c r="H9" s="194">
        <f t="shared" si="3"/>
        <v>39258166.335000016</v>
      </c>
      <c r="L9" s="191" t="s">
        <v>27</v>
      </c>
      <c r="M9" s="200">
        <v>200361.8</v>
      </c>
      <c r="N9" s="200">
        <v>0</v>
      </c>
      <c r="O9" s="200">
        <v>13218</v>
      </c>
      <c r="P9" s="200">
        <v>4722</v>
      </c>
      <c r="Q9" s="200"/>
      <c r="R9" s="200"/>
      <c r="S9" s="201">
        <v>218301.8</v>
      </c>
    </row>
    <row r="10" spans="1:19" ht="18" customHeight="1" x14ac:dyDescent="0.2">
      <c r="A10" s="157" t="s">
        <v>29</v>
      </c>
      <c r="B10" s="143">
        <f t="shared" si="1"/>
        <v>43725630.395700015</v>
      </c>
      <c r="C10" s="143">
        <v>0</v>
      </c>
      <c r="D10" s="143">
        <v>1036231.1</v>
      </c>
      <c r="E10" s="143">
        <v>113862</v>
      </c>
      <c r="F10" s="143">
        <v>3306730.9606999974</v>
      </c>
      <c r="G10" s="143">
        <v>10640</v>
      </c>
      <c r="H10" s="143">
        <v>39258166.335000016</v>
      </c>
      <c r="L10" s="191" t="s">
        <v>1</v>
      </c>
      <c r="M10" s="202">
        <v>200361.8</v>
      </c>
      <c r="N10" s="202">
        <v>0</v>
      </c>
      <c r="O10" s="202">
        <v>13218</v>
      </c>
      <c r="P10" s="202">
        <v>4722</v>
      </c>
      <c r="Q10" s="202">
        <v>0</v>
      </c>
      <c r="R10" s="202">
        <v>0</v>
      </c>
      <c r="S10" s="202">
        <v>218301.8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59467451.047461003</v>
      </c>
      <c r="C12" s="144">
        <f t="shared" ref="C12:G12" si="4">SUM(C13:C14)</f>
        <v>3421333.070024</v>
      </c>
      <c r="D12" s="144">
        <f t="shared" si="4"/>
        <v>14200630.638853999</v>
      </c>
      <c r="E12" s="144">
        <f t="shared" si="4"/>
        <v>3593158.6576490002</v>
      </c>
      <c r="F12" s="144">
        <f t="shared" si="4"/>
        <v>23298516.853736002</v>
      </c>
      <c r="G12" s="144">
        <f t="shared" si="4"/>
        <v>137807.20199999999</v>
      </c>
      <c r="H12" s="144">
        <f>SUM(H13:H14)</f>
        <v>14816004.625197999</v>
      </c>
      <c r="L12" s="192" t="s">
        <v>25</v>
      </c>
      <c r="M12" s="205">
        <v>200361.8</v>
      </c>
      <c r="N12" s="205">
        <v>0</v>
      </c>
      <c r="O12" s="205">
        <v>13218</v>
      </c>
      <c r="P12" s="205">
        <v>4722</v>
      </c>
      <c r="Q12" s="205">
        <v>0</v>
      </c>
      <c r="R12" s="205">
        <v>0</v>
      </c>
      <c r="S12" s="206">
        <v>218301.8</v>
      </c>
    </row>
    <row r="13" spans="1:19" ht="18" customHeight="1" x14ac:dyDescent="0.2">
      <c r="A13" s="157" t="s">
        <v>29</v>
      </c>
      <c r="B13" s="143">
        <f t="shared" si="1"/>
        <v>56046117.977437004</v>
      </c>
      <c r="C13" s="143">
        <v>0</v>
      </c>
      <c r="D13" s="143">
        <v>14200630.638853999</v>
      </c>
      <c r="E13" s="143">
        <v>3593158.6576490002</v>
      </c>
      <c r="F13" s="143">
        <v>23298516.853736002</v>
      </c>
      <c r="G13" s="143">
        <v>137807.20199999999</v>
      </c>
      <c r="H13" s="143">
        <f>15034306.425198-218301.8</f>
        <v>14816004.625197999</v>
      </c>
      <c r="I13" s="117"/>
    </row>
    <row r="14" spans="1:19" ht="18" customHeight="1" x14ac:dyDescent="0.2">
      <c r="A14" s="157" t="s">
        <v>48</v>
      </c>
      <c r="B14" s="143">
        <f t="shared" si="1"/>
        <v>3421333.070024</v>
      </c>
      <c r="C14" s="143">
        <v>3421333.070024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16424.260000000002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10.679070228</v>
      </c>
      <c r="C17" s="172">
        <f t="shared" ref="C17:H17" si="5">SUM(C18:C19)</f>
        <v>3.8844281789999999</v>
      </c>
      <c r="D17" s="172">
        <f t="shared" si="5"/>
        <v>0.25846295899999999</v>
      </c>
      <c r="E17" s="172">
        <f t="shared" si="5"/>
        <v>0</v>
      </c>
      <c r="F17" s="172">
        <f t="shared" si="5"/>
        <v>5.6640101569999999</v>
      </c>
      <c r="G17" s="172">
        <f t="shared" si="5"/>
        <v>5.7583121000000001E-2</v>
      </c>
      <c r="H17" s="173">
        <f t="shared" si="5"/>
        <v>0.81458581200000002</v>
      </c>
      <c r="J17" s="208">
        <v>6.7921412429999997</v>
      </c>
      <c r="K17" s="210" t="s">
        <v>57</v>
      </c>
      <c r="L17" s="128">
        <v>10.676569422</v>
      </c>
      <c r="M17" s="128">
        <f>B17-L17+L18-L19</f>
        <v>4.6664061503776111E-16</v>
      </c>
    </row>
    <row r="18" spans="1:14" ht="18" customHeight="1" x14ac:dyDescent="0.2">
      <c r="A18" s="160" t="s">
        <v>29</v>
      </c>
      <c r="B18" s="146">
        <f>SUM(C18:H18)</f>
        <v>6.7946420490000001</v>
      </c>
      <c r="C18" s="146">
        <v>0</v>
      </c>
      <c r="D18" s="146">
        <v>0.25846295899999999</v>
      </c>
      <c r="E18" s="146">
        <v>0</v>
      </c>
      <c r="F18" s="146">
        <v>5.6640101569999999</v>
      </c>
      <c r="G18" s="146">
        <v>5.7583121000000001E-2</v>
      </c>
      <c r="H18" s="146">
        <v>0.81458581200000002</v>
      </c>
      <c r="J18" s="208">
        <v>3.8844281789999999</v>
      </c>
      <c r="L18" s="128">
        <v>4.9991940000000002E-3</v>
      </c>
      <c r="M18" s="207">
        <v>60081</v>
      </c>
    </row>
    <row r="19" spans="1:14" ht="18" customHeight="1" x14ac:dyDescent="0.2">
      <c r="A19" s="157" t="s">
        <v>48</v>
      </c>
      <c r="B19" s="161">
        <f>SUM(C19:H19)</f>
        <v>3.8844281789999999</v>
      </c>
      <c r="C19" s="161">
        <v>3.8844281789999999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209">
        <f>B17-J17-J18-L19+L18</f>
        <v>9.1072982488782372E-16</v>
      </c>
      <c r="L19" s="131">
        <v>7.4999999999999997E-3</v>
      </c>
      <c r="M19" s="207" t="s">
        <v>58</v>
      </c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  <c r="L20" s="131"/>
    </row>
    <row r="21" spans="1:14" ht="49.5" customHeight="1" thickBot="1" x14ac:dyDescent="0.25">
      <c r="A21" s="165" t="s">
        <v>55</v>
      </c>
      <c r="B21" s="166">
        <f>SUM(B22:B26)</f>
        <v>21283792.575949997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19559952.628908999</v>
      </c>
      <c r="C22" s="147"/>
      <c r="D22" s="148"/>
      <c r="E22" s="147"/>
      <c r="F22" s="147"/>
      <c r="G22" s="147"/>
      <c r="H22" s="147"/>
      <c r="J22" s="105">
        <f>D29</f>
        <v>19556157.628908999</v>
      </c>
      <c r="K22" s="123" t="s">
        <v>42</v>
      </c>
    </row>
    <row r="23" spans="1:14" ht="30.75" customHeight="1" x14ac:dyDescent="0.2">
      <c r="A23" s="162" t="s">
        <v>32</v>
      </c>
      <c r="B23" s="143">
        <v>423497.16104899999</v>
      </c>
      <c r="C23" s="149"/>
      <c r="D23" s="150"/>
      <c r="E23" s="151"/>
      <c r="F23" s="151"/>
      <c r="G23" s="151"/>
      <c r="H23" s="151"/>
      <c r="J23" s="105">
        <f>D34</f>
        <v>1723839.947041</v>
      </c>
      <c r="K23" s="123" t="s">
        <v>41</v>
      </c>
    </row>
    <row r="24" spans="1:14" ht="18" customHeight="1" x14ac:dyDescent="0.2">
      <c r="A24" s="176" t="s">
        <v>14</v>
      </c>
      <c r="B24" s="143">
        <v>1134406.823992</v>
      </c>
      <c r="C24" s="149"/>
      <c r="D24" s="150"/>
      <c r="E24" s="151"/>
      <c r="F24" s="151"/>
      <c r="G24" s="151"/>
      <c r="H24" s="151"/>
      <c r="J24" s="105">
        <v>3795</v>
      </c>
      <c r="K24" s="123" t="s">
        <v>43</v>
      </c>
    </row>
    <row r="25" spans="1:14" ht="18" customHeight="1" x14ac:dyDescent="0.2">
      <c r="A25" s="157" t="s">
        <v>10</v>
      </c>
      <c r="B25" s="143">
        <v>165935.88200000001</v>
      </c>
      <c r="C25" s="149"/>
      <c r="D25" s="150"/>
      <c r="E25" s="151"/>
      <c r="F25" s="151"/>
      <c r="G25" s="151"/>
      <c r="H25" s="151"/>
      <c r="J25" s="108">
        <f>B21-J22-J23-J24</f>
        <v>-2.5611370801925659E-9</v>
      </c>
    </row>
    <row r="26" spans="1:14" ht="18" customHeight="1" x14ac:dyDescent="0.2">
      <c r="A26" s="157" t="s">
        <v>12</v>
      </c>
      <c r="B26" s="143">
        <v>0.08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19556157.628909014</v>
      </c>
      <c r="C29" s="105">
        <f>B22-B29-J24</f>
        <v>-1.4901161193847656E-8</v>
      </c>
      <c r="D29" s="138">
        <v>19556157.628908999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423497.16104899999</v>
      </c>
      <c r="C30" s="105">
        <f>B23-B30</f>
        <v>0</v>
      </c>
      <c r="D30" s="138">
        <v>423497.16104899999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1134406.8239919986</v>
      </c>
      <c r="C31" s="105">
        <f>B24-B31</f>
        <v>0</v>
      </c>
      <c r="D31" s="138">
        <v>1134406.823992</v>
      </c>
      <c r="E31" s="105">
        <f>B31-D31</f>
        <v>0</v>
      </c>
    </row>
    <row r="32" spans="1:14" hidden="1" x14ac:dyDescent="0.2">
      <c r="A32" s="188" t="s">
        <v>10</v>
      </c>
      <c r="B32" s="105">
        <v>165935.88199999998</v>
      </c>
      <c r="C32" s="105">
        <f>B25-B32</f>
        <v>0</v>
      </c>
      <c r="D32" s="138">
        <v>165935.88200000001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8.0000000036307028E-2</v>
      </c>
      <c r="C33" s="105">
        <f>B26-B33</f>
        <v>-3.6307026829440758E-11</v>
      </c>
      <c r="D33" s="138">
        <v>0.08</v>
      </c>
      <c r="E33" s="105">
        <f>B33-D33</f>
        <v>3.6307026829440758E-11</v>
      </c>
    </row>
    <row r="34" spans="1:10" hidden="1" x14ac:dyDescent="0.2">
      <c r="B34" s="105">
        <f>SUM(B30:B33)</f>
        <v>1723839.9470409986</v>
      </c>
      <c r="C34" s="105">
        <f>SUM(C29:C33)</f>
        <v>-1.4937468220677097E-8</v>
      </c>
      <c r="D34" s="138">
        <f>SUM(D30:D33)</f>
        <v>1723839.947041</v>
      </c>
      <c r="E34" s="105">
        <f>SUM(E29:E33)</f>
        <v>3.6307026829440758E-11</v>
      </c>
      <c r="J34" s="132"/>
    </row>
    <row r="35" spans="1:10" hidden="1" x14ac:dyDescent="0.2">
      <c r="B35" s="139">
        <f>B34+B29+J24-B22</f>
        <v>1723839.9470410123</v>
      </c>
      <c r="C35" s="105"/>
      <c r="D35" s="138">
        <f>D34+D29+J24-B21</f>
        <v>0</v>
      </c>
      <c r="E35" s="105"/>
    </row>
    <row r="36" spans="1:10" x14ac:dyDescent="0.2">
      <c r="B36" s="105"/>
      <c r="C36" s="137"/>
      <c r="D36" s="137"/>
      <c r="E36" s="137"/>
    </row>
    <row r="37" spans="1:10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1BDB-4336-4429-A622-63E2F00DFBEF}">
  <sheetPr>
    <tabColor rgb="FFCCCCFF"/>
    <pageSetUpPr fitToPage="1"/>
  </sheetPr>
  <dimension ref="A1:T42"/>
  <sheetViews>
    <sheetView zoomScale="87" zoomScaleNormal="87" workbookViewId="0">
      <selection activeCell="X19" sqref="X19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0" width="9.140625" style="101" hidden="1" customWidth="1"/>
    <col min="21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45717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97961157.240439996</v>
      </c>
      <c r="C6" s="166">
        <f t="shared" ref="C6:H6" si="0">C7+C8</f>
        <v>3620857.3701109998</v>
      </c>
      <c r="D6" s="166">
        <f t="shared" si="0"/>
        <v>13354653.643077001</v>
      </c>
      <c r="E6" s="166">
        <f t="shared" si="0"/>
        <v>4863557.9258989999</v>
      </c>
      <c r="F6" s="166">
        <f t="shared" si="0"/>
        <v>26029776.917708002</v>
      </c>
      <c r="G6" s="166">
        <f t="shared" si="0"/>
        <v>83506.167000000001</v>
      </c>
      <c r="H6" s="174">
        <f t="shared" si="0"/>
        <v>50008805.216644987</v>
      </c>
      <c r="J6" s="153">
        <v>98107227.240439981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94340299.870328993</v>
      </c>
      <c r="C7" s="197">
        <f t="shared" ref="C7:H8" si="2">C10+C13</f>
        <v>0</v>
      </c>
      <c r="D7" s="197">
        <f t="shared" si="2"/>
        <v>13354653.643077001</v>
      </c>
      <c r="E7" s="197">
        <f t="shared" si="2"/>
        <v>4863557.9258989999</v>
      </c>
      <c r="F7" s="197">
        <f t="shared" si="2"/>
        <v>26029776.917708002</v>
      </c>
      <c r="G7" s="197">
        <f t="shared" si="2"/>
        <v>83506.167000000001</v>
      </c>
      <c r="H7" s="197">
        <f t="shared" si="2"/>
        <v>50008805.216644987</v>
      </c>
      <c r="J7" s="108">
        <f>B6-J6+S12</f>
        <v>1.4901161193847656E-8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3620857.3701109998</v>
      </c>
      <c r="C8" s="145">
        <f t="shared" si="2"/>
        <v>3620857.3701109998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40609443.642099991</v>
      </c>
      <c r="C9" s="194">
        <f t="shared" ref="C9:H9" si="3">SUM(C10:C11)</f>
        <v>0</v>
      </c>
      <c r="D9" s="194">
        <f t="shared" si="3"/>
        <v>924694.33399999992</v>
      </c>
      <c r="E9" s="194">
        <f t="shared" si="3"/>
        <v>82307</v>
      </c>
      <c r="F9" s="194">
        <f t="shared" si="3"/>
        <v>2958288.5722999992</v>
      </c>
      <c r="G9" s="194">
        <f t="shared" si="3"/>
        <v>7320</v>
      </c>
      <c r="H9" s="194">
        <f t="shared" si="3"/>
        <v>36636833.735799991</v>
      </c>
      <c r="L9" s="191" t="s">
        <v>27</v>
      </c>
      <c r="M9" s="200">
        <v>133266</v>
      </c>
      <c r="N9" s="200">
        <v>0</v>
      </c>
      <c r="O9" s="200">
        <v>9120</v>
      </c>
      <c r="P9" s="200">
        <v>3684</v>
      </c>
      <c r="Q9" s="200"/>
      <c r="R9" s="200"/>
      <c r="S9" s="201">
        <v>146070</v>
      </c>
    </row>
    <row r="10" spans="1:19" ht="18" customHeight="1" x14ac:dyDescent="0.2">
      <c r="A10" s="157" t="s">
        <v>29</v>
      </c>
      <c r="B10" s="143">
        <f t="shared" si="1"/>
        <v>40609443.642099991</v>
      </c>
      <c r="C10" s="143">
        <v>0</v>
      </c>
      <c r="D10" s="143">
        <v>924694.33399999992</v>
      </c>
      <c r="E10" s="143">
        <v>82307</v>
      </c>
      <c r="F10" s="143">
        <v>2958288.5722999992</v>
      </c>
      <c r="G10" s="143">
        <v>7320</v>
      </c>
      <c r="H10" s="143">
        <v>36636833.735799991</v>
      </c>
      <c r="L10" s="191" t="s">
        <v>1</v>
      </c>
      <c r="M10" s="202">
        <v>133266</v>
      </c>
      <c r="N10" s="202">
        <v>0</v>
      </c>
      <c r="O10" s="202">
        <v>9120</v>
      </c>
      <c r="P10" s="202">
        <v>3684</v>
      </c>
      <c r="Q10" s="202">
        <v>0</v>
      </c>
      <c r="R10" s="202">
        <v>0</v>
      </c>
      <c r="S10" s="202">
        <v>146070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57351713.598340005</v>
      </c>
      <c r="C12" s="144">
        <f t="shared" ref="C12:G12" si="4">SUM(C13:C14)</f>
        <v>3620857.3701109998</v>
      </c>
      <c r="D12" s="144">
        <f t="shared" si="4"/>
        <v>12429959.309077</v>
      </c>
      <c r="E12" s="144">
        <f t="shared" si="4"/>
        <v>4781250.9258989999</v>
      </c>
      <c r="F12" s="144">
        <f t="shared" si="4"/>
        <v>23071488.345408004</v>
      </c>
      <c r="G12" s="144">
        <f t="shared" si="4"/>
        <v>76186.167000000001</v>
      </c>
      <c r="H12" s="144">
        <f>SUM(H13:H14)</f>
        <v>13371971.480845001</v>
      </c>
      <c r="L12" s="192" t="s">
        <v>25</v>
      </c>
      <c r="M12" s="205">
        <v>133266</v>
      </c>
      <c r="N12" s="205">
        <v>0</v>
      </c>
      <c r="O12" s="205">
        <v>9120</v>
      </c>
      <c r="P12" s="205">
        <v>3684</v>
      </c>
      <c r="Q12" s="205">
        <v>0</v>
      </c>
      <c r="R12" s="205">
        <v>0</v>
      </c>
      <c r="S12" s="206">
        <v>146070</v>
      </c>
    </row>
    <row r="13" spans="1:19" ht="18" customHeight="1" x14ac:dyDescent="0.2">
      <c r="A13" s="157" t="s">
        <v>29</v>
      </c>
      <c r="B13" s="143">
        <f t="shared" si="1"/>
        <v>53730856.228229001</v>
      </c>
      <c r="C13" s="143">
        <v>0</v>
      </c>
      <c r="D13" s="143">
        <v>12429959.309077</v>
      </c>
      <c r="E13" s="143">
        <v>4781250.9258989999</v>
      </c>
      <c r="F13" s="143">
        <v>23071488.345408004</v>
      </c>
      <c r="G13" s="143">
        <v>76186.167000000001</v>
      </c>
      <c r="H13" s="143">
        <f>13518041.480845-146070</f>
        <v>13371971.480845001</v>
      </c>
      <c r="I13" s="117"/>
    </row>
    <row r="14" spans="1:19" ht="18" customHeight="1" x14ac:dyDescent="0.2">
      <c r="A14" s="157" t="s">
        <v>48</v>
      </c>
      <c r="B14" s="143">
        <f t="shared" si="1"/>
        <v>3620857.3701109998</v>
      </c>
      <c r="C14" s="143">
        <v>3620857.3701109998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10716.5969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3" ht="29.25" customHeight="1" thickBot="1" x14ac:dyDescent="0.25">
      <c r="A17" s="171" t="s">
        <v>53</v>
      </c>
      <c r="B17" s="172">
        <f>SUM(C17:H17)</f>
        <v>9.761036390000001</v>
      </c>
      <c r="C17" s="172">
        <f t="shared" ref="C17:H17" si="5">SUM(C18:C19)</f>
        <v>3.5338861339999998</v>
      </c>
      <c r="D17" s="172">
        <f t="shared" si="5"/>
        <v>0.24225880599999999</v>
      </c>
      <c r="E17" s="172">
        <f t="shared" si="5"/>
        <v>0</v>
      </c>
      <c r="F17" s="172">
        <f t="shared" si="5"/>
        <v>5.095686927</v>
      </c>
      <c r="G17" s="172">
        <f t="shared" si="5"/>
        <v>9.0883869000000006E-2</v>
      </c>
      <c r="H17" s="173">
        <f t="shared" si="5"/>
        <v>0.79832065399999996</v>
      </c>
      <c r="J17" s="128">
        <v>9.7576080629999993</v>
      </c>
      <c r="K17" s="211">
        <f>B17-J17+J18-J19</f>
        <v>1.7312540290248535E-15</v>
      </c>
      <c r="L17" s="210" t="s">
        <v>57</v>
      </c>
    </row>
    <row r="18" spans="1:13" ht="18" customHeight="1" x14ac:dyDescent="0.2">
      <c r="A18" s="160" t="s">
        <v>29</v>
      </c>
      <c r="B18" s="146">
        <f>SUM(C18:H18)</f>
        <v>6.2271502559999998</v>
      </c>
      <c r="C18" s="146">
        <v>0</v>
      </c>
      <c r="D18" s="146">
        <v>0.24225880599999999</v>
      </c>
      <c r="E18" s="146">
        <v>0</v>
      </c>
      <c r="F18" s="146">
        <v>5.095686927</v>
      </c>
      <c r="G18" s="146">
        <v>9.0883869000000006E-2</v>
      </c>
      <c r="H18" s="146">
        <v>0.79832065399999996</v>
      </c>
      <c r="J18" s="128">
        <v>5.000244E-3</v>
      </c>
      <c r="K18" s="207">
        <v>60081</v>
      </c>
    </row>
    <row r="19" spans="1:13" ht="18" customHeight="1" x14ac:dyDescent="0.2">
      <c r="A19" s="157" t="s">
        <v>48</v>
      </c>
      <c r="B19" s="161">
        <f>SUM(C19:H19)</f>
        <v>3.5338861339999998</v>
      </c>
      <c r="C19" s="161">
        <v>3.5338861339999998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>
        <v>8.4285709999999993E-3</v>
      </c>
      <c r="K19" s="207" t="s">
        <v>58</v>
      </c>
      <c r="L19" s="131"/>
    </row>
    <row r="20" spans="1:13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  <c r="L20" s="131"/>
    </row>
    <row r="21" spans="1:13" ht="49.5" customHeight="1" thickBot="1" x14ac:dyDescent="0.25">
      <c r="A21" s="165" t="s">
        <v>55</v>
      </c>
      <c r="B21" s="166">
        <f>SUM(B22:B26)</f>
        <v>26715372.684032999</v>
      </c>
      <c r="C21" s="167"/>
      <c r="D21" s="168"/>
      <c r="E21" s="169"/>
      <c r="F21" s="169"/>
      <c r="G21" s="169"/>
      <c r="H21" s="170"/>
      <c r="K21" s="199"/>
      <c r="L21" s="199"/>
      <c r="M21" s="105"/>
    </row>
    <row r="22" spans="1:13" ht="18" customHeight="1" x14ac:dyDescent="0.2">
      <c r="A22" s="160" t="s">
        <v>29</v>
      </c>
      <c r="B22" s="141">
        <v>24738022.992277998</v>
      </c>
      <c r="C22" s="147"/>
      <c r="D22" s="148"/>
      <c r="E22" s="147"/>
      <c r="F22" s="147"/>
      <c r="G22" s="147"/>
      <c r="H22" s="147"/>
      <c r="J22" s="105">
        <f>D29</f>
        <v>24690889.122278001</v>
      </c>
      <c r="K22" s="123" t="s">
        <v>42</v>
      </c>
    </row>
    <row r="23" spans="1:13" ht="30.75" customHeight="1" x14ac:dyDescent="0.2">
      <c r="A23" s="162" t="s">
        <v>32</v>
      </c>
      <c r="B23" s="143">
        <v>365566.403635</v>
      </c>
      <c r="C23" s="149"/>
      <c r="D23" s="150"/>
      <c r="E23" s="151"/>
      <c r="F23" s="151"/>
      <c r="G23" s="151"/>
      <c r="H23" s="151"/>
      <c r="J23" s="105">
        <f>D34</f>
        <v>1977349.6917549998</v>
      </c>
      <c r="K23" s="123" t="s">
        <v>41</v>
      </c>
    </row>
    <row r="24" spans="1:13" ht="18" customHeight="1" x14ac:dyDescent="0.2">
      <c r="A24" s="176" t="s">
        <v>14</v>
      </c>
      <c r="B24" s="143">
        <v>1206545.29262</v>
      </c>
      <c r="C24" s="149"/>
      <c r="D24" s="150"/>
      <c r="E24" s="151"/>
      <c r="F24" s="151"/>
      <c r="G24" s="151"/>
      <c r="H24" s="151"/>
      <c r="J24" s="105">
        <v>47133.87</v>
      </c>
      <c r="K24" s="123" t="s">
        <v>43</v>
      </c>
    </row>
    <row r="25" spans="1:13" ht="18" customHeight="1" x14ac:dyDescent="0.2">
      <c r="A25" s="157" t="s">
        <v>10</v>
      </c>
      <c r="B25" s="143">
        <v>176322.75949999999</v>
      </c>
      <c r="C25" s="149"/>
      <c r="D25" s="150"/>
      <c r="E25" s="151"/>
      <c r="F25" s="151"/>
      <c r="G25" s="151"/>
      <c r="H25" s="151"/>
      <c r="J25" s="108">
        <f>B21-J22-J23-J24</f>
        <v>-1.9863364286720753E-9</v>
      </c>
    </row>
    <row r="26" spans="1:13" ht="18" customHeight="1" x14ac:dyDescent="0.2">
      <c r="A26" s="157" t="s">
        <v>12</v>
      </c>
      <c r="B26" s="143">
        <v>228915.236</v>
      </c>
      <c r="C26" s="149"/>
      <c r="D26" s="151"/>
      <c r="E26" s="151"/>
      <c r="F26" s="151"/>
      <c r="G26" s="151"/>
      <c r="H26" s="151"/>
    </row>
    <row r="27" spans="1:13" hidden="1" x14ac:dyDescent="0.2">
      <c r="B27" s="133"/>
      <c r="C27" s="134"/>
    </row>
    <row r="28" spans="1:13" hidden="1" x14ac:dyDescent="0.2">
      <c r="A28" s="135"/>
      <c r="B28" s="105" t="s">
        <v>45</v>
      </c>
      <c r="C28" s="136"/>
      <c r="D28" s="137" t="s">
        <v>46</v>
      </c>
      <c r="E28" s="137"/>
    </row>
    <row r="29" spans="1:13" hidden="1" x14ac:dyDescent="0.2">
      <c r="A29" s="188" t="s">
        <v>29</v>
      </c>
      <c r="B29" s="105">
        <v>24690889.122278001</v>
      </c>
      <c r="C29" s="105">
        <f>B22-B29-J24</f>
        <v>-2.6848283596336842E-9</v>
      </c>
      <c r="D29" s="138">
        <v>24690889.122278001</v>
      </c>
      <c r="E29" s="105">
        <f>B29-D29</f>
        <v>0</v>
      </c>
      <c r="F29" s="133"/>
    </row>
    <row r="30" spans="1:13" hidden="1" x14ac:dyDescent="0.2">
      <c r="A30" s="188" t="s">
        <v>32</v>
      </c>
      <c r="B30" s="105">
        <v>365566.403635</v>
      </c>
      <c r="C30" s="105">
        <f>B23-B30</f>
        <v>0</v>
      </c>
      <c r="D30" s="138">
        <v>365566.403635</v>
      </c>
      <c r="E30" s="105">
        <f>B30-D30</f>
        <v>0</v>
      </c>
      <c r="F30" s="133"/>
    </row>
    <row r="31" spans="1:13" hidden="1" x14ac:dyDescent="0.2">
      <c r="A31" s="188" t="s">
        <v>14</v>
      </c>
      <c r="B31" s="105">
        <v>1206545.29262</v>
      </c>
      <c r="C31" s="105">
        <f>B24-B31</f>
        <v>0</v>
      </c>
      <c r="D31" s="138">
        <v>1206545.29262</v>
      </c>
      <c r="E31" s="105">
        <f>B31-D31</f>
        <v>0</v>
      </c>
    </row>
    <row r="32" spans="1:13" hidden="1" x14ac:dyDescent="0.2">
      <c r="A32" s="188" t="s">
        <v>10</v>
      </c>
      <c r="B32" s="105">
        <v>176322.75949999999</v>
      </c>
      <c r="C32" s="105">
        <f>B25-B32</f>
        <v>0</v>
      </c>
      <c r="D32" s="138">
        <v>176322.75949999999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228915.23599999998</v>
      </c>
      <c r="C33" s="105">
        <f>B26-B33</f>
        <v>0</v>
      </c>
      <c r="D33" s="138">
        <v>228915.236</v>
      </c>
      <c r="E33" s="105">
        <f>B33-D33</f>
        <v>0</v>
      </c>
    </row>
    <row r="34" spans="1:10" hidden="1" x14ac:dyDescent="0.2">
      <c r="B34" s="105">
        <f>SUM(B30:B33)</f>
        <v>1977349.6917549998</v>
      </c>
      <c r="C34" s="105">
        <f>SUM(C29:C33)</f>
        <v>-2.6848283596336842E-9</v>
      </c>
      <c r="D34" s="138">
        <f>SUM(D30:D33)</f>
        <v>1977349.6917549998</v>
      </c>
      <c r="E34" s="105">
        <f>SUM(E29:E33)</f>
        <v>0</v>
      </c>
      <c r="J34" s="132"/>
    </row>
    <row r="35" spans="1:10" hidden="1" x14ac:dyDescent="0.2">
      <c r="B35" s="139">
        <f>B34+B29+J24-B22</f>
        <v>1977349.6917550042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38" spans="1:10" hidden="1" x14ac:dyDescent="0.2"/>
    <row r="39" spans="1:10" hidden="1" x14ac:dyDescent="0.2"/>
    <row r="40" spans="1:10" hidden="1" x14ac:dyDescent="0.2"/>
    <row r="41" spans="1:10" hidden="1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811-E51C-4AAA-8BE1-E548C1FB16A0}">
  <sheetPr>
    <tabColor rgb="FFCCCC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45748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89551183.314879984</v>
      </c>
      <c r="C6" s="166">
        <f t="shared" ref="C6:H6" si="0">C7+C8</f>
        <v>2409904.659711</v>
      </c>
      <c r="D6" s="166">
        <f t="shared" si="0"/>
        <v>11197461.985203</v>
      </c>
      <c r="E6" s="166">
        <f t="shared" si="0"/>
        <v>4458642.5903030001</v>
      </c>
      <c r="F6" s="166">
        <f t="shared" si="0"/>
        <v>23180764.756244</v>
      </c>
      <c r="G6" s="166">
        <f t="shared" si="0"/>
        <v>92407.516000000003</v>
      </c>
      <c r="H6" s="174">
        <f t="shared" si="0"/>
        <v>48212001.807418987</v>
      </c>
      <c r="J6" s="153">
        <v>89646148.314879969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87141278.65516898</v>
      </c>
      <c r="C7" s="197">
        <f t="shared" ref="C7:H8" si="2">C10+C13</f>
        <v>0</v>
      </c>
      <c r="D7" s="197">
        <f t="shared" si="2"/>
        <v>11197461.985203</v>
      </c>
      <c r="E7" s="197">
        <f t="shared" si="2"/>
        <v>4458642.5903030001</v>
      </c>
      <c r="F7" s="197">
        <f t="shared" si="2"/>
        <v>23180764.756244</v>
      </c>
      <c r="G7" s="197">
        <f t="shared" si="2"/>
        <v>92407.516000000003</v>
      </c>
      <c r="H7" s="197">
        <f t="shared" si="2"/>
        <v>48212001.807418987</v>
      </c>
      <c r="J7" s="108">
        <f>B6-J6+S12</f>
        <v>1.4915713109076023E-8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2409904.659711</v>
      </c>
      <c r="C8" s="145">
        <f t="shared" si="2"/>
        <v>2409904.659711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40612007.839999989</v>
      </c>
      <c r="C9" s="194">
        <f t="shared" ref="C9:H9" si="3">SUM(C10:C11)</f>
        <v>0</v>
      </c>
      <c r="D9" s="194">
        <f t="shared" si="3"/>
        <v>950784.91999999993</v>
      </c>
      <c r="E9" s="194">
        <f t="shared" si="3"/>
        <v>76757</v>
      </c>
      <c r="F9" s="194">
        <f t="shared" si="3"/>
        <v>3065081.9697999996</v>
      </c>
      <c r="G9" s="194">
        <f t="shared" si="3"/>
        <v>4120</v>
      </c>
      <c r="H9" s="194">
        <f t="shared" si="3"/>
        <v>36515263.950199991</v>
      </c>
      <c r="L9" s="191" t="s">
        <v>27</v>
      </c>
      <c r="M9" s="200">
        <v>86079</v>
      </c>
      <c r="N9" s="200">
        <v>0</v>
      </c>
      <c r="O9" s="200">
        <v>4338.0000000000109</v>
      </c>
      <c r="P9" s="200">
        <v>4548</v>
      </c>
      <c r="Q9" s="200"/>
      <c r="R9" s="200"/>
      <c r="S9" s="201">
        <v>94965.000000000015</v>
      </c>
    </row>
    <row r="10" spans="1:19" ht="18" customHeight="1" x14ac:dyDescent="0.2">
      <c r="A10" s="157" t="s">
        <v>29</v>
      </c>
      <c r="B10" s="143">
        <f t="shared" si="1"/>
        <v>40612007.839999989</v>
      </c>
      <c r="C10" s="143">
        <v>0</v>
      </c>
      <c r="D10" s="143">
        <v>950784.91999999993</v>
      </c>
      <c r="E10" s="143">
        <v>76757</v>
      </c>
      <c r="F10" s="143">
        <v>3065081.9697999996</v>
      </c>
      <c r="G10" s="143">
        <v>4120</v>
      </c>
      <c r="H10" s="143">
        <v>36515263.950199991</v>
      </c>
      <c r="L10" s="191" t="s">
        <v>1</v>
      </c>
      <c r="M10" s="202">
        <v>86079</v>
      </c>
      <c r="N10" s="202">
        <v>0</v>
      </c>
      <c r="O10" s="202">
        <v>4338.0000000000109</v>
      </c>
      <c r="P10" s="202">
        <v>4548</v>
      </c>
      <c r="Q10" s="202">
        <v>0</v>
      </c>
      <c r="R10" s="202">
        <v>0</v>
      </c>
      <c r="S10" s="202">
        <v>94965.000000000015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48939175.474879995</v>
      </c>
      <c r="C12" s="144">
        <f t="shared" ref="C12:G12" si="4">SUM(C13:C14)</f>
        <v>2409904.659711</v>
      </c>
      <c r="D12" s="144">
        <f t="shared" si="4"/>
        <v>10246677.065203</v>
      </c>
      <c r="E12" s="144">
        <f t="shared" si="4"/>
        <v>4381885.5903030001</v>
      </c>
      <c r="F12" s="144">
        <f t="shared" si="4"/>
        <v>20115682.786444001</v>
      </c>
      <c r="G12" s="144">
        <f t="shared" si="4"/>
        <v>88287.516000000003</v>
      </c>
      <c r="H12" s="144">
        <f>SUM(H13:H14)</f>
        <v>11696737.857218999</v>
      </c>
      <c r="L12" s="192" t="s">
        <v>25</v>
      </c>
      <c r="M12" s="205">
        <v>86079</v>
      </c>
      <c r="N12" s="205">
        <v>0</v>
      </c>
      <c r="O12" s="205">
        <v>4338.0000000000109</v>
      </c>
      <c r="P12" s="205">
        <v>4548</v>
      </c>
      <c r="Q12" s="205">
        <v>0</v>
      </c>
      <c r="R12" s="205">
        <v>0</v>
      </c>
      <c r="S12" s="206">
        <v>94965.000000000015</v>
      </c>
    </row>
    <row r="13" spans="1:19" ht="18" customHeight="1" x14ac:dyDescent="0.2">
      <c r="A13" s="157" t="s">
        <v>29</v>
      </c>
      <c r="B13" s="143">
        <f t="shared" si="1"/>
        <v>46529270.815169007</v>
      </c>
      <c r="C13" s="143">
        <v>0</v>
      </c>
      <c r="D13" s="143">
        <v>10246677.065203</v>
      </c>
      <c r="E13" s="143">
        <v>4381885.5903030001</v>
      </c>
      <c r="F13" s="143">
        <v>20115682.786444001</v>
      </c>
      <c r="G13" s="143">
        <v>88287.516000000003</v>
      </c>
      <c r="H13" s="143">
        <f>11791702.857219-94965</f>
        <v>11696737.857218999</v>
      </c>
      <c r="I13" s="117"/>
    </row>
    <row r="14" spans="1:19" ht="18" customHeight="1" x14ac:dyDescent="0.2">
      <c r="A14" s="157" t="s">
        <v>48</v>
      </c>
      <c r="B14" s="143">
        <f t="shared" si="1"/>
        <v>2409904.659711</v>
      </c>
      <c r="C14" s="143">
        <v>2409904.659711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8443.9779999999992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8.9792909830000003</v>
      </c>
      <c r="C17" s="172">
        <f t="shared" ref="C17:H17" si="5">SUM(C18:C19)</f>
        <v>2.8572975710000001</v>
      </c>
      <c r="D17" s="172">
        <f t="shared" si="5"/>
        <v>0.25060343600000001</v>
      </c>
      <c r="E17" s="172">
        <f t="shared" si="5"/>
        <v>0</v>
      </c>
      <c r="F17" s="172">
        <f t="shared" si="5"/>
        <v>5.163051726</v>
      </c>
      <c r="G17" s="172">
        <f t="shared" si="5"/>
        <v>5.4677585000000001E-2</v>
      </c>
      <c r="H17" s="173">
        <f t="shared" si="5"/>
        <v>0.65366066499999997</v>
      </c>
      <c r="J17" s="128">
        <v>8.9770189679999994</v>
      </c>
      <c r="K17" s="211">
        <f>B17-J17+J18-J19</f>
        <v>8.4914714149064707E-16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6.1219934120000001</v>
      </c>
      <c r="C18" s="146">
        <v>0</v>
      </c>
      <c r="D18" s="146">
        <v>0.25060343600000001</v>
      </c>
      <c r="E18" s="146">
        <v>0</v>
      </c>
      <c r="F18" s="146">
        <v>5.163051726</v>
      </c>
      <c r="G18" s="146">
        <v>5.4677585000000001E-2</v>
      </c>
      <c r="H18" s="146">
        <v>0.65366066499999997</v>
      </c>
      <c r="J18" s="128">
        <v>5.4098030000000004E-3</v>
      </c>
      <c r="K18" s="207">
        <v>60081</v>
      </c>
    </row>
    <row r="19" spans="1:15" ht="18" customHeight="1" x14ac:dyDescent="0.2">
      <c r="A19" s="157" t="s">
        <v>48</v>
      </c>
      <c r="B19" s="161">
        <f>SUM(C19:H19)</f>
        <v>2.8572975710000001</v>
      </c>
      <c r="C19" s="161">
        <v>2.8572975710000001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>
        <v>7.681818E-3</v>
      </c>
      <c r="K19" s="207" t="s">
        <v>58</v>
      </c>
      <c r="L19" s="131"/>
      <c r="O19" s="128"/>
    </row>
    <row r="20" spans="1:15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18987242.587170999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17540928.055574998</v>
      </c>
      <c r="C22" s="147"/>
      <c r="D22" s="148"/>
      <c r="E22" s="147"/>
      <c r="F22" s="147"/>
      <c r="G22" s="147"/>
      <c r="H22" s="147"/>
      <c r="J22" s="105">
        <f>D29</f>
        <v>17445853.625574999</v>
      </c>
      <c r="K22" s="123" t="s">
        <v>42</v>
      </c>
    </row>
    <row r="23" spans="1:15" ht="30.75" customHeight="1" x14ac:dyDescent="0.2">
      <c r="A23" s="162" t="s">
        <v>32</v>
      </c>
      <c r="B23" s="143">
        <v>368054.39813799999</v>
      </c>
      <c r="C23" s="149"/>
      <c r="D23" s="150"/>
      <c r="E23" s="151"/>
      <c r="F23" s="151"/>
      <c r="G23" s="151"/>
      <c r="H23" s="151"/>
      <c r="J23" s="105">
        <f>D34</f>
        <v>1446314.5315959998</v>
      </c>
      <c r="K23" s="123" t="s">
        <v>41</v>
      </c>
    </row>
    <row r="24" spans="1:15" ht="18" customHeight="1" x14ac:dyDescent="0.2">
      <c r="A24" s="176" t="s">
        <v>14</v>
      </c>
      <c r="B24" s="143">
        <v>1029844.084458</v>
      </c>
      <c r="C24" s="149"/>
      <c r="D24" s="150"/>
      <c r="E24" s="151"/>
      <c r="F24" s="151"/>
      <c r="G24" s="151"/>
      <c r="H24" s="151"/>
      <c r="J24" s="105">
        <v>95074.430000000008</v>
      </c>
      <c r="K24" s="123" t="s">
        <v>43</v>
      </c>
    </row>
    <row r="25" spans="1:15" ht="18" customHeight="1" x14ac:dyDescent="0.2">
      <c r="A25" s="157" t="s">
        <v>10</v>
      </c>
      <c r="B25" s="143">
        <v>10160.615</v>
      </c>
      <c r="C25" s="149"/>
      <c r="D25" s="150"/>
      <c r="E25" s="151"/>
      <c r="F25" s="151"/>
      <c r="G25" s="151"/>
      <c r="H25" s="151"/>
      <c r="J25" s="108">
        <f>B21-J22-J23-J24</f>
        <v>1.0913936421275139E-9</v>
      </c>
    </row>
    <row r="26" spans="1:15" ht="18" customHeight="1" x14ac:dyDescent="0.2">
      <c r="A26" s="157" t="s">
        <v>12</v>
      </c>
      <c r="B26" s="143">
        <v>38255.434000000001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17445853.62557501</v>
      </c>
      <c r="C29" s="105">
        <f>B22-B29-J24</f>
        <v>-1.1481461115181446E-8</v>
      </c>
      <c r="D29" s="138">
        <v>17445853.625574999</v>
      </c>
      <c r="E29" s="105">
        <f>B29-D29</f>
        <v>0</v>
      </c>
      <c r="F29" s="133"/>
    </row>
    <row r="30" spans="1:15" hidden="1" x14ac:dyDescent="0.2">
      <c r="A30" s="188" t="s">
        <v>32</v>
      </c>
      <c r="B30" s="105">
        <v>368054.39813799999</v>
      </c>
      <c r="C30" s="105">
        <f>B23-B30</f>
        <v>0</v>
      </c>
      <c r="D30" s="138">
        <v>368054.39813799999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1029844.0844579999</v>
      </c>
      <c r="C31" s="105">
        <f>B24-B31</f>
        <v>0</v>
      </c>
      <c r="D31" s="138">
        <v>1029844.084458</v>
      </c>
      <c r="E31" s="105">
        <f>B31-D31</f>
        <v>0</v>
      </c>
    </row>
    <row r="32" spans="1:15" hidden="1" x14ac:dyDescent="0.2">
      <c r="A32" s="188" t="s">
        <v>10</v>
      </c>
      <c r="B32" s="105">
        <v>10160.615000000002</v>
      </c>
      <c r="C32" s="105">
        <f>B25-B32</f>
        <v>0</v>
      </c>
      <c r="D32" s="138">
        <v>10160.615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38255.433999999994</v>
      </c>
      <c r="C33" s="105">
        <f>B26-B33</f>
        <v>0</v>
      </c>
      <c r="D33" s="138">
        <v>38255.434000000001</v>
      </c>
      <c r="E33" s="105">
        <f>B33-D33</f>
        <v>0</v>
      </c>
    </row>
    <row r="34" spans="1:10" hidden="1" x14ac:dyDescent="0.2">
      <c r="B34" s="105">
        <f>SUM(B30:B33)</f>
        <v>1446314.5315959998</v>
      </c>
      <c r="C34" s="105">
        <f>SUM(C29:C33)</f>
        <v>-1.1481461115181446E-8</v>
      </c>
      <c r="D34" s="138">
        <f>SUM(D30:D33)</f>
        <v>1446314.5315959998</v>
      </c>
      <c r="E34" s="105">
        <f>SUM(E29:E33)</f>
        <v>0</v>
      </c>
      <c r="J34" s="132"/>
    </row>
    <row r="35" spans="1:10" hidden="1" x14ac:dyDescent="0.2">
      <c r="B35" s="139">
        <f>B34+B29+J24-B22</f>
        <v>1446314.5315960124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6A1A-208B-4AD2-BC52-ECFFFFDA6AD9}">
  <sheetPr>
    <tabColor rgb="FFCCCCFF"/>
    <pageSetUpPr fitToPage="1"/>
  </sheetPr>
  <dimension ref="A1:T42"/>
  <sheetViews>
    <sheetView tabSelected="1"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0" width="9.140625" style="101" hidden="1" customWidth="1"/>
    <col min="21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45778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84169041.069371</v>
      </c>
      <c r="C6" s="166">
        <f t="shared" ref="C6:H6" si="0">C7+C8</f>
        <v>1872985.744319</v>
      </c>
      <c r="D6" s="166">
        <f t="shared" si="0"/>
        <v>9764107.1115390006</v>
      </c>
      <c r="E6" s="166">
        <f t="shared" si="0"/>
        <v>3442625.3627579999</v>
      </c>
      <c r="F6" s="166">
        <f t="shared" si="0"/>
        <v>22963924.561870001</v>
      </c>
      <c r="G6" s="166">
        <f t="shared" si="0"/>
        <v>69787.321823999999</v>
      </c>
      <c r="H6" s="174">
        <f t="shared" si="0"/>
        <v>46055610.967060998</v>
      </c>
      <c r="J6" s="153">
        <v>84199349.869370997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82296055.325051993</v>
      </c>
      <c r="C7" s="197">
        <f t="shared" ref="C7:H8" si="2">C10+C13</f>
        <v>0</v>
      </c>
      <c r="D7" s="197">
        <f t="shared" si="2"/>
        <v>9764107.1115390006</v>
      </c>
      <c r="E7" s="197">
        <f t="shared" si="2"/>
        <v>3442625.3627579999</v>
      </c>
      <c r="F7" s="197">
        <f t="shared" si="2"/>
        <v>22963924.561870001</v>
      </c>
      <c r="G7" s="197">
        <f t="shared" si="2"/>
        <v>69787.321823999999</v>
      </c>
      <c r="H7" s="197">
        <f t="shared" si="2"/>
        <v>46055610.967060998</v>
      </c>
      <c r="J7" s="108">
        <f>B6-J6+S12</f>
        <v>2.9795046430081129E-9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1872985.744319</v>
      </c>
      <c r="C8" s="145">
        <f t="shared" si="2"/>
        <v>1872985.744319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40462049.129701994</v>
      </c>
      <c r="C9" s="194">
        <f t="shared" ref="C9:H9" si="3">SUM(C10:C11)</f>
        <v>0</v>
      </c>
      <c r="D9" s="194">
        <f t="shared" si="3"/>
        <v>877025.7849999998</v>
      </c>
      <c r="E9" s="194">
        <f t="shared" si="3"/>
        <v>99945</v>
      </c>
      <c r="F9" s="194">
        <f t="shared" si="3"/>
        <v>3479210.4065019977</v>
      </c>
      <c r="G9" s="194">
        <f t="shared" si="3"/>
        <v>3000</v>
      </c>
      <c r="H9" s="194">
        <f t="shared" si="3"/>
        <v>36002867.938199997</v>
      </c>
      <c r="L9" s="191" t="s">
        <v>27</v>
      </c>
      <c r="M9" s="200">
        <v>25149.8</v>
      </c>
      <c r="N9" s="200">
        <v>0</v>
      </c>
      <c r="O9" s="200">
        <v>426</v>
      </c>
      <c r="P9" s="200">
        <v>4733</v>
      </c>
      <c r="Q9" s="200"/>
      <c r="R9" s="200"/>
      <c r="S9" s="201">
        <v>30308.799999999999</v>
      </c>
    </row>
    <row r="10" spans="1:19" ht="18" customHeight="1" x14ac:dyDescent="0.2">
      <c r="A10" s="157" t="s">
        <v>29</v>
      </c>
      <c r="B10" s="143">
        <f t="shared" si="1"/>
        <v>40462049.129701994</v>
      </c>
      <c r="C10" s="143">
        <v>0</v>
      </c>
      <c r="D10" s="143">
        <v>877025.7849999998</v>
      </c>
      <c r="E10" s="143">
        <v>99945</v>
      </c>
      <c r="F10" s="143">
        <v>3479210.4065019977</v>
      </c>
      <c r="G10" s="143">
        <v>3000</v>
      </c>
      <c r="H10" s="143">
        <v>36002867.938199997</v>
      </c>
      <c r="L10" s="191" t="s">
        <v>1</v>
      </c>
      <c r="M10" s="202">
        <v>25149.8</v>
      </c>
      <c r="N10" s="202">
        <v>0</v>
      </c>
      <c r="O10" s="202">
        <v>426</v>
      </c>
      <c r="P10" s="202">
        <v>4733</v>
      </c>
      <c r="Q10" s="202">
        <v>0</v>
      </c>
      <c r="R10" s="202">
        <v>0</v>
      </c>
      <c r="S10" s="202">
        <v>30308.799999999999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43706991.939669006</v>
      </c>
      <c r="C12" s="144">
        <f t="shared" ref="C12:G12" si="4">SUM(C13:C14)</f>
        <v>1872985.744319</v>
      </c>
      <c r="D12" s="144">
        <f t="shared" si="4"/>
        <v>8887081.3265390005</v>
      </c>
      <c r="E12" s="144">
        <f t="shared" si="4"/>
        <v>3342680.3627579999</v>
      </c>
      <c r="F12" s="144">
        <f t="shared" si="4"/>
        <v>19484714.155368004</v>
      </c>
      <c r="G12" s="144">
        <f t="shared" si="4"/>
        <v>66787.321823999999</v>
      </c>
      <c r="H12" s="144">
        <f>SUM(H13:H14)</f>
        <v>10052743.028860999</v>
      </c>
      <c r="L12" s="192" t="s">
        <v>25</v>
      </c>
      <c r="M12" s="205">
        <v>25149.8</v>
      </c>
      <c r="N12" s="205">
        <v>0</v>
      </c>
      <c r="O12" s="205">
        <v>426</v>
      </c>
      <c r="P12" s="205">
        <v>4733</v>
      </c>
      <c r="Q12" s="205">
        <v>0</v>
      </c>
      <c r="R12" s="205">
        <v>0</v>
      </c>
      <c r="S12" s="206">
        <v>30308.799999999999</v>
      </c>
    </row>
    <row r="13" spans="1:19" ht="18" customHeight="1" x14ac:dyDescent="0.2">
      <c r="A13" s="157" t="s">
        <v>29</v>
      </c>
      <c r="B13" s="143">
        <f t="shared" si="1"/>
        <v>41834006.195350006</v>
      </c>
      <c r="C13" s="143">
        <v>0</v>
      </c>
      <c r="D13" s="143">
        <v>8887081.3265390005</v>
      </c>
      <c r="E13" s="143">
        <v>3342680.3627579999</v>
      </c>
      <c r="F13" s="143">
        <v>19484714.155368004</v>
      </c>
      <c r="G13" s="143">
        <v>66787.321823999999</v>
      </c>
      <c r="H13" s="143">
        <f>10083051.828861-30308.8</f>
        <v>10052743.028860999</v>
      </c>
      <c r="I13" s="117"/>
    </row>
    <row r="14" spans="1:19" ht="18" customHeight="1" x14ac:dyDescent="0.2">
      <c r="A14" s="157" t="s">
        <v>48</v>
      </c>
      <c r="B14" s="143">
        <f t="shared" si="1"/>
        <v>1872985.744319</v>
      </c>
      <c r="C14" s="143">
        <v>1872985.744319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2409.33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8.1691117129999995</v>
      </c>
      <c r="C17" s="172">
        <f t="shared" ref="C17:H17" si="5">SUM(C18:C19)</f>
        <v>2.2430895679999998</v>
      </c>
      <c r="D17" s="172">
        <f>SUM(D18:D19)</f>
        <v>0.26477684299999998</v>
      </c>
      <c r="E17" s="172">
        <f t="shared" si="5"/>
        <v>0</v>
      </c>
      <c r="F17" s="172">
        <f t="shared" si="5"/>
        <v>5.1938955179999997</v>
      </c>
      <c r="G17" s="172">
        <f t="shared" si="5"/>
        <v>4.9862072E-2</v>
      </c>
      <c r="H17" s="173">
        <f t="shared" si="5"/>
        <v>0.41748771200000001</v>
      </c>
      <c r="J17" s="128">
        <v>8.1691117129999995</v>
      </c>
      <c r="K17" s="227">
        <f>B17-J17</f>
        <v>0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5.9260221449999992</v>
      </c>
      <c r="C18" s="146">
        <v>0</v>
      </c>
      <c r="D18" s="146">
        <v>0.26477684299999998</v>
      </c>
      <c r="E18" s="146">
        <v>0</v>
      </c>
      <c r="F18" s="146">
        <v>5.1938955179999997</v>
      </c>
      <c r="G18" s="146">
        <v>4.9862072E-2</v>
      </c>
      <c r="H18" s="146">
        <v>0.41748771200000001</v>
      </c>
      <c r="J18" s="128"/>
      <c r="K18" s="207"/>
    </row>
    <row r="19" spans="1:15" ht="18" customHeight="1" x14ac:dyDescent="0.2">
      <c r="A19" s="157" t="s">
        <v>48</v>
      </c>
      <c r="B19" s="161">
        <f>SUM(C19:H19)</f>
        <v>2.2430895679999998</v>
      </c>
      <c r="C19" s="161">
        <v>2.2430895679999998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/>
      <c r="K19" s="207"/>
      <c r="L19" s="131"/>
      <c r="O19" s="128"/>
    </row>
    <row r="20" spans="1:15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19981819.665209003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18320394.651324</v>
      </c>
      <c r="C22" s="147"/>
      <c r="D22" s="148"/>
      <c r="E22" s="147"/>
      <c r="F22" s="147"/>
      <c r="G22" s="147"/>
      <c r="H22" s="147"/>
      <c r="J22" s="105">
        <f>D29</f>
        <v>18349191.051323999</v>
      </c>
      <c r="K22" s="123" t="s">
        <v>42</v>
      </c>
    </row>
    <row r="23" spans="1:15" ht="30.75" customHeight="1" x14ac:dyDescent="0.2">
      <c r="A23" s="162" t="s">
        <v>32</v>
      </c>
      <c r="B23" s="143">
        <v>359442.852097</v>
      </c>
      <c r="C23" s="149"/>
      <c r="D23" s="150"/>
      <c r="E23" s="151"/>
      <c r="F23" s="151"/>
      <c r="G23" s="151"/>
      <c r="H23" s="151"/>
      <c r="J23" s="105">
        <f>D34</f>
        <v>1661425.013885</v>
      </c>
      <c r="K23" s="123" t="s">
        <v>41</v>
      </c>
    </row>
    <row r="24" spans="1:15" ht="18" customHeight="1" x14ac:dyDescent="0.2">
      <c r="A24" s="176" t="s">
        <v>14</v>
      </c>
      <c r="B24" s="143">
        <v>1116664.979788</v>
      </c>
      <c r="C24" s="149"/>
      <c r="D24" s="150"/>
      <c r="E24" s="151"/>
      <c r="F24" s="151"/>
      <c r="G24" s="151"/>
      <c r="H24" s="151"/>
      <c r="J24" s="105">
        <v>-28796.400000000001</v>
      </c>
      <c r="K24" s="123" t="s">
        <v>43</v>
      </c>
    </row>
    <row r="25" spans="1:15" ht="18" customHeight="1" x14ac:dyDescent="0.2">
      <c r="A25" s="157" t="s">
        <v>10</v>
      </c>
      <c r="B25" s="143">
        <v>60080.381999999998</v>
      </c>
      <c r="C25" s="149"/>
      <c r="D25" s="150"/>
      <c r="E25" s="151"/>
      <c r="F25" s="151"/>
      <c r="G25" s="151"/>
      <c r="H25" s="151"/>
      <c r="J25" s="108">
        <f>B21-J22-J23-J24</f>
        <v>4.0527083911001682E-9</v>
      </c>
    </row>
    <row r="26" spans="1:15" ht="18" customHeight="1" x14ac:dyDescent="0.2">
      <c r="A26" s="157" t="s">
        <v>12</v>
      </c>
      <c r="B26" s="143">
        <v>125236.8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18349191.051324002</v>
      </c>
      <c r="C29" s="105">
        <f>B22-B29-J24</f>
        <v>-2.2337189875543118E-9</v>
      </c>
      <c r="D29" s="138">
        <v>18349191.051323999</v>
      </c>
      <c r="E29" s="105">
        <f>B29-D29</f>
        <v>0</v>
      </c>
      <c r="F29" s="133"/>
    </row>
    <row r="30" spans="1:15" hidden="1" x14ac:dyDescent="0.2">
      <c r="A30" s="188" t="s">
        <v>32</v>
      </c>
      <c r="B30" s="105">
        <v>359442.852097</v>
      </c>
      <c r="C30" s="105">
        <f>B23-B30</f>
        <v>0</v>
      </c>
      <c r="D30" s="138">
        <v>359442.852097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1116664.979788</v>
      </c>
      <c r="C31" s="105">
        <f>B24-B31</f>
        <v>0</v>
      </c>
      <c r="D31" s="138">
        <v>1116664.979788</v>
      </c>
      <c r="E31" s="105">
        <f>B31-D31</f>
        <v>0</v>
      </c>
    </row>
    <row r="32" spans="1:15" hidden="1" x14ac:dyDescent="0.2">
      <c r="A32" s="188" t="s">
        <v>10</v>
      </c>
      <c r="B32" s="105">
        <v>60080.382000000012</v>
      </c>
      <c r="C32" s="105">
        <f>B25-B32</f>
        <v>0</v>
      </c>
      <c r="D32" s="138">
        <v>60080.381999999998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125236.80000000002</v>
      </c>
      <c r="C33" s="105">
        <f>B26-B33</f>
        <v>0</v>
      </c>
      <c r="D33" s="138">
        <v>125236.8</v>
      </c>
      <c r="E33" s="105">
        <f>B33-D33</f>
        <v>0</v>
      </c>
    </row>
    <row r="34" spans="1:10" hidden="1" x14ac:dyDescent="0.2">
      <c r="B34" s="105">
        <f>SUM(B30:B33)</f>
        <v>1661425.013885</v>
      </c>
      <c r="C34" s="105">
        <f>SUM(C29:C33)</f>
        <v>-2.2337189875543118E-9</v>
      </c>
      <c r="D34" s="138">
        <f>SUM(D30:D33)</f>
        <v>1661425.013885</v>
      </c>
      <c r="E34" s="105">
        <f>SUM(E29:E33)</f>
        <v>0</v>
      </c>
      <c r="J34" s="132"/>
    </row>
    <row r="35" spans="1:10" hidden="1" x14ac:dyDescent="0.2">
      <c r="B35" s="139">
        <f>B34+B29+J24-B22</f>
        <v>1661425.0138850026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15" t="s">
        <v>9</v>
      </c>
      <c r="B1" s="215"/>
      <c r="C1" s="215"/>
      <c r="D1" s="215"/>
      <c r="E1" s="215"/>
      <c r="F1" s="215"/>
      <c r="G1" s="215"/>
      <c r="H1" s="215"/>
    </row>
    <row r="2" spans="1:18" ht="38.25" customHeight="1" x14ac:dyDescent="0.2">
      <c r="A2" s="216" t="s">
        <v>33</v>
      </c>
      <c r="B2" s="216"/>
      <c r="C2" s="216"/>
      <c r="D2" s="216"/>
      <c r="E2" s="216"/>
      <c r="F2" s="216"/>
      <c r="G2" s="216"/>
      <c r="H2" s="216"/>
    </row>
    <row r="3" spans="1:18" ht="24.75" customHeight="1" thickBot="1" x14ac:dyDescent="0.25">
      <c r="A3" s="217">
        <v>45323</v>
      </c>
      <c r="B3" s="217"/>
      <c r="C3" s="217"/>
      <c r="D3" s="217"/>
      <c r="E3" s="217"/>
      <c r="F3" s="217"/>
      <c r="G3" s="217"/>
      <c r="H3" s="217"/>
    </row>
    <row r="4" spans="1:18" ht="20.25" customHeight="1" x14ac:dyDescent="0.2">
      <c r="A4" s="218" t="s">
        <v>0</v>
      </c>
      <c r="B4" s="220" t="s">
        <v>6</v>
      </c>
      <c r="C4" s="220"/>
      <c r="D4" s="220"/>
      <c r="E4" s="220"/>
      <c r="F4" s="220"/>
      <c r="G4" s="220"/>
      <c r="H4" s="221"/>
    </row>
    <row r="5" spans="1:18" ht="60" customHeight="1" x14ac:dyDescent="0.2">
      <c r="A5" s="219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3" t="s">
        <v>7</v>
      </c>
      <c r="C24" s="213"/>
      <c r="D24" s="213"/>
      <c r="E24" s="213"/>
      <c r="F24" s="213"/>
      <c r="G24" s="213"/>
      <c r="H24" s="214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45352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45383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45413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45444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45474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45505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3" t="s">
        <v>9</v>
      </c>
      <c r="B1" s="223"/>
      <c r="C1" s="223"/>
      <c r="D1" s="223"/>
      <c r="E1" s="223"/>
      <c r="F1" s="223"/>
      <c r="G1" s="223"/>
      <c r="H1" s="223"/>
    </row>
    <row r="2" spans="1:19" ht="42" customHeight="1" x14ac:dyDescent="0.2">
      <c r="A2" s="224" t="s">
        <v>33</v>
      </c>
      <c r="B2" s="224"/>
      <c r="C2" s="224"/>
      <c r="D2" s="224"/>
      <c r="E2" s="224"/>
      <c r="F2" s="224"/>
      <c r="G2" s="224"/>
      <c r="H2" s="224"/>
    </row>
    <row r="3" spans="1:19" ht="24.75" customHeight="1" x14ac:dyDescent="0.2">
      <c r="A3" s="225">
        <v>45536</v>
      </c>
      <c r="B3" s="225"/>
      <c r="C3" s="225"/>
      <c r="D3" s="225"/>
      <c r="E3" s="225"/>
      <c r="F3" s="225"/>
      <c r="G3" s="225"/>
      <c r="H3" s="225"/>
    </row>
    <row r="4" spans="1:19" ht="24.95" customHeight="1" x14ac:dyDescent="0.2">
      <c r="A4" s="226" t="s">
        <v>6</v>
      </c>
      <c r="B4" s="226"/>
      <c r="C4" s="226"/>
      <c r="D4" s="226"/>
      <c r="E4" s="226"/>
      <c r="F4" s="226"/>
      <c r="G4" s="226"/>
      <c r="H4" s="226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2" t="s">
        <v>7</v>
      </c>
      <c r="B16" s="222"/>
      <c r="C16" s="222"/>
      <c r="D16" s="222"/>
      <c r="E16" s="222"/>
      <c r="F16" s="222"/>
      <c r="G16" s="222"/>
      <c r="H16" s="222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222" t="s">
        <v>54</v>
      </c>
      <c r="B20" s="222"/>
      <c r="C20" s="222"/>
      <c r="D20" s="222"/>
      <c r="E20" s="222"/>
      <c r="F20" s="222"/>
      <c r="G20" s="222"/>
      <c r="H20" s="222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  <vt:lpstr>01.2025</vt:lpstr>
      <vt:lpstr>02.2025</vt:lpstr>
      <vt:lpstr>03.2025</vt:lpstr>
      <vt:lpstr>04.2025</vt:lpstr>
      <vt:lpstr>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2025-06-11T06:14:19Z</dcterms:modified>
</cp:coreProperties>
</file>