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7F148E52-42E4-4A20-BE6C-2EBE170A7EEB}" xr6:coauthVersionLast="36" xr6:coauthVersionMax="36" xr10:uidLastSave="{00000000-0000-0000-0000-000000000000}"/>
  <bookViews>
    <workbookView xWindow="0" yWindow="0" windowWidth="28800" windowHeight="12225" tabRatio="883" activeTab="17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  <sheet name="03.2025" sheetId="134" r:id="rId15"/>
    <sheet name="04.2025" sheetId="135" r:id="rId16"/>
    <sheet name="05.2025" sheetId="136" r:id="rId17"/>
    <sheet name="06.2025" sheetId="137" r:id="rId18"/>
  </sheets>
  <calcPr calcId="191029" calcOnSave="0"/>
</workbook>
</file>

<file path=xl/calcChain.xml><?xml version="1.0" encoding="utf-8"?>
<calcChain xmlns="http://schemas.openxmlformats.org/spreadsheetml/2006/main">
  <c r="H13" i="137" l="1"/>
  <c r="K17" i="136" l="1"/>
  <c r="D34" i="137" l="1"/>
  <c r="B34" i="137"/>
  <c r="B35" i="137" s="1"/>
  <c r="E33" i="137"/>
  <c r="C33" i="137"/>
  <c r="E32" i="137"/>
  <c r="C32" i="137"/>
  <c r="E31" i="137"/>
  <c r="C31" i="137"/>
  <c r="E30" i="137"/>
  <c r="C30" i="137"/>
  <c r="E29" i="137"/>
  <c r="C29" i="137"/>
  <c r="J22" i="137"/>
  <c r="B21" i="137"/>
  <c r="B19" i="137"/>
  <c r="B18" i="137"/>
  <c r="H17" i="137"/>
  <c r="G17" i="137"/>
  <c r="F17" i="137"/>
  <c r="E17" i="137"/>
  <c r="D17" i="137"/>
  <c r="C17" i="137"/>
  <c r="B14" i="137"/>
  <c r="B13" i="137"/>
  <c r="H12" i="137"/>
  <c r="G12" i="137"/>
  <c r="F12" i="137"/>
  <c r="E12" i="137"/>
  <c r="D12" i="137"/>
  <c r="C12" i="137"/>
  <c r="B12" i="137" s="1"/>
  <c r="B11" i="137"/>
  <c r="B10" i="137"/>
  <c r="H9" i="137"/>
  <c r="G9" i="137"/>
  <c r="F9" i="137"/>
  <c r="E9" i="137"/>
  <c r="D9" i="137"/>
  <c r="C9" i="137"/>
  <c r="B9" i="137"/>
  <c r="H8" i="137"/>
  <c r="G8" i="137"/>
  <c r="F8" i="137"/>
  <c r="E8" i="137"/>
  <c r="D8" i="137"/>
  <c r="C8" i="137"/>
  <c r="H7" i="137"/>
  <c r="G7" i="137"/>
  <c r="G6" i="137" s="1"/>
  <c r="F7" i="137"/>
  <c r="F6" i="137" s="1"/>
  <c r="E7" i="137"/>
  <c r="D7" i="137"/>
  <c r="C7" i="137"/>
  <c r="D6" i="137"/>
  <c r="C6" i="137" l="1"/>
  <c r="B8" i="137"/>
  <c r="H6" i="137"/>
  <c r="E6" i="137"/>
  <c r="B17" i="137"/>
  <c r="K17" i="137" s="1"/>
  <c r="D35" i="137"/>
  <c r="J23" i="137"/>
  <c r="J25" i="137" s="1"/>
  <c r="C34" i="137"/>
  <c r="E34" i="137"/>
  <c r="B7" i="137"/>
  <c r="B6" i="137" s="1"/>
  <c r="J7" i="137" s="1"/>
  <c r="H13" i="136"/>
  <c r="D17" i="136" l="1"/>
  <c r="D34" i="136" l="1"/>
  <c r="J23" i="136" s="1"/>
  <c r="B34" i="136"/>
  <c r="B35" i="136" s="1"/>
  <c r="E33" i="136"/>
  <c r="C33" i="136"/>
  <c r="E32" i="136"/>
  <c r="C32" i="136"/>
  <c r="E31" i="136"/>
  <c r="C31" i="136"/>
  <c r="E30" i="136"/>
  <c r="C30" i="136"/>
  <c r="E29" i="136"/>
  <c r="C29" i="136"/>
  <c r="J22" i="136"/>
  <c r="B21" i="136"/>
  <c r="B19" i="136"/>
  <c r="B18" i="136"/>
  <c r="H17" i="136"/>
  <c r="G17" i="136"/>
  <c r="F17" i="136"/>
  <c r="E17" i="136"/>
  <c r="C17" i="136"/>
  <c r="B14" i="136"/>
  <c r="H12" i="136"/>
  <c r="B13" i="136"/>
  <c r="G12" i="136"/>
  <c r="F12" i="136"/>
  <c r="E12" i="136"/>
  <c r="D12" i="136"/>
  <c r="C12" i="136"/>
  <c r="B11" i="136"/>
  <c r="B10" i="136"/>
  <c r="H9" i="136"/>
  <c r="G9" i="136"/>
  <c r="F9" i="136"/>
  <c r="E9" i="136"/>
  <c r="D9" i="136"/>
  <c r="C9" i="136"/>
  <c r="B9" i="136"/>
  <c r="H8" i="136"/>
  <c r="G8" i="136"/>
  <c r="F8" i="136"/>
  <c r="E8" i="136"/>
  <c r="D8" i="136"/>
  <c r="C8" i="136"/>
  <c r="G7" i="136"/>
  <c r="F7" i="136"/>
  <c r="E7" i="136"/>
  <c r="D7" i="136"/>
  <c r="C7" i="136"/>
  <c r="C6" i="136" s="1"/>
  <c r="D6" i="136" l="1"/>
  <c r="D35" i="136"/>
  <c r="B8" i="136"/>
  <c r="F6" i="136"/>
  <c r="G6" i="136"/>
  <c r="E6" i="136"/>
  <c r="B12" i="136"/>
  <c r="B17" i="136"/>
  <c r="E34" i="136"/>
  <c r="J25" i="136"/>
  <c r="C34" i="136"/>
  <c r="H7" i="136"/>
  <c r="H13" i="135"/>
  <c r="B7" i="136" l="1"/>
  <c r="B6" i="136" s="1"/>
  <c r="J7" i="136" s="1"/>
  <c r="H6" i="136"/>
  <c r="J22" i="135"/>
  <c r="D34" i="135" l="1"/>
  <c r="J23" i="135" s="1"/>
  <c r="J25" i="135" s="1"/>
  <c r="B34" i="135"/>
  <c r="B35" i="135" s="1"/>
  <c r="E33" i="135"/>
  <c r="C33" i="135"/>
  <c r="E32" i="135"/>
  <c r="C32" i="135"/>
  <c r="E31" i="135"/>
  <c r="C31" i="135"/>
  <c r="E30" i="135"/>
  <c r="C30" i="135"/>
  <c r="E29" i="135"/>
  <c r="C29" i="135"/>
  <c r="B21" i="135"/>
  <c r="B19" i="135"/>
  <c r="B18" i="135"/>
  <c r="H17" i="135"/>
  <c r="G17" i="135"/>
  <c r="F17" i="135"/>
  <c r="E17" i="135"/>
  <c r="D17" i="135"/>
  <c r="C17" i="135"/>
  <c r="B14" i="135"/>
  <c r="B13" i="135"/>
  <c r="G12" i="135"/>
  <c r="F12" i="135"/>
  <c r="E12" i="135"/>
  <c r="D12" i="135"/>
  <c r="C12" i="135"/>
  <c r="B11" i="135"/>
  <c r="B10" i="135"/>
  <c r="H9" i="135"/>
  <c r="G9" i="135"/>
  <c r="F9" i="135"/>
  <c r="E9" i="135"/>
  <c r="D9" i="135"/>
  <c r="C9" i="135"/>
  <c r="B9" i="135" s="1"/>
  <c r="H8" i="135"/>
  <c r="G8" i="135"/>
  <c r="F8" i="135"/>
  <c r="E8" i="135"/>
  <c r="D8" i="135"/>
  <c r="C8" i="135"/>
  <c r="G7" i="135"/>
  <c r="F7" i="135"/>
  <c r="E7" i="135"/>
  <c r="E6" i="135" s="1"/>
  <c r="D7" i="135"/>
  <c r="D6" i="135" s="1"/>
  <c r="C7" i="135"/>
  <c r="B17" i="135" l="1"/>
  <c r="K17" i="135" s="1"/>
  <c r="F6" i="135"/>
  <c r="B8" i="135"/>
  <c r="G6" i="135"/>
  <c r="C6" i="135"/>
  <c r="E34" i="135"/>
  <c r="C34" i="135"/>
  <c r="D35" i="135"/>
  <c r="H7" i="135"/>
  <c r="H12" i="135"/>
  <c r="B12" i="135" s="1"/>
  <c r="H13" i="134"/>
  <c r="H6" i="135" l="1"/>
  <c r="B7" i="135"/>
  <c r="B6" i="135" s="1"/>
  <c r="J7" i="135" s="1"/>
  <c r="D34" i="134"/>
  <c r="J23" i="134" s="1"/>
  <c r="B34" i="134"/>
  <c r="B35" i="134" s="1"/>
  <c r="E33" i="134"/>
  <c r="C33" i="134"/>
  <c r="E32" i="134"/>
  <c r="C32" i="134"/>
  <c r="E31" i="134"/>
  <c r="C31" i="134"/>
  <c r="E30" i="134"/>
  <c r="C30" i="134"/>
  <c r="E29" i="134"/>
  <c r="C29" i="134"/>
  <c r="J22" i="134"/>
  <c r="B21" i="134"/>
  <c r="B19" i="134"/>
  <c r="B18" i="134"/>
  <c r="H17" i="134"/>
  <c r="G17" i="134"/>
  <c r="F17" i="134"/>
  <c r="E17" i="134"/>
  <c r="D17" i="134"/>
  <c r="C17" i="134"/>
  <c r="B14" i="134"/>
  <c r="B13" i="134"/>
  <c r="H12" i="134"/>
  <c r="G12" i="134"/>
  <c r="F12" i="134"/>
  <c r="E12" i="134"/>
  <c r="D12" i="134"/>
  <c r="C12" i="134"/>
  <c r="B11" i="134"/>
  <c r="B10" i="134"/>
  <c r="H9" i="134"/>
  <c r="G9" i="134"/>
  <c r="F9" i="134"/>
  <c r="E9" i="134"/>
  <c r="D9" i="134"/>
  <c r="C9" i="134"/>
  <c r="H8" i="134"/>
  <c r="G8" i="134"/>
  <c r="G6" i="134" s="1"/>
  <c r="F8" i="134"/>
  <c r="E8" i="134"/>
  <c r="D8" i="134"/>
  <c r="C8" i="134"/>
  <c r="H7" i="134"/>
  <c r="G7" i="134"/>
  <c r="F7" i="134"/>
  <c r="E7" i="134"/>
  <c r="E6" i="134" s="1"/>
  <c r="D7" i="134"/>
  <c r="C7" i="134"/>
  <c r="B17" i="134" l="1"/>
  <c r="K17" i="134" s="1"/>
  <c r="C6" i="134"/>
  <c r="H6" i="134"/>
  <c r="B9" i="134"/>
  <c r="B7" i="134"/>
  <c r="F6" i="134"/>
  <c r="B12" i="134"/>
  <c r="B8" i="134"/>
  <c r="B6" i="134" s="1"/>
  <c r="J7" i="134" s="1"/>
  <c r="J25" i="134"/>
  <c r="C34" i="134"/>
  <c r="E34" i="134"/>
  <c r="D35" i="134"/>
  <c r="D6" i="134"/>
  <c r="M17" i="133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<sst xmlns="http://schemas.openxmlformats.org/spreadsheetml/2006/main" count="1097" uniqueCount="61">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</sst>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  <numFmt numFmtId="199" formatCode="#,##0.00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8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  <xf numFmtId="192" fontId="120" fillId="0" borderId="0" xfId="0" applyNumberFormat="1" applyFont="1"/>
    <xf numFmtId="199" fontId="126" fillId="0" borderId="0" xfId="0" applyNumberFormat="1" applyFont="1" applyAlignment="1">
      <alignment horizontal="center" vertical="center"/>
    </xf>
    <xf numFmtId="191" fontId="120" fillId="0" borderId="0" xfId="0" applyNumberFormat="1" applyFont="1"/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16" t="s">
        <v>9</v>
      </c>
      <c r="B1" s="216"/>
      <c r="C1" s="216"/>
      <c r="D1" s="216"/>
      <c r="E1" s="216"/>
      <c r="F1" s="216"/>
      <c r="G1" s="216"/>
      <c r="H1" s="216"/>
    </row>
    <row r="2" spans="1:18" ht="38.25" customHeight="1" x14ac:dyDescent="0.2">
      <c r="A2" s="217" t="s">
        <v>33</v>
      </c>
      <c r="B2" s="217"/>
      <c r="C2" s="217"/>
      <c r="D2" s="217"/>
      <c r="E2" s="217"/>
      <c r="F2" s="217"/>
      <c r="G2" s="217"/>
      <c r="H2" s="217"/>
    </row>
    <row r="3" spans="1:18" ht="24.75" customHeight="1" thickBot="1" x14ac:dyDescent="0.25">
      <c r="A3" s="218">
        <v>45292</v>
      </c>
      <c r="B3" s="218"/>
      <c r="C3" s="218"/>
      <c r="D3" s="218"/>
      <c r="E3" s="218"/>
      <c r="F3" s="218"/>
      <c r="G3" s="218"/>
      <c r="H3" s="218"/>
    </row>
    <row r="4" spans="1:18" ht="20.25" customHeight="1" x14ac:dyDescent="0.2">
      <c r="A4" s="219" t="s">
        <v>0</v>
      </c>
      <c r="B4" s="221" t="s">
        <v>6</v>
      </c>
      <c r="C4" s="221"/>
      <c r="D4" s="221"/>
      <c r="E4" s="221"/>
      <c r="F4" s="221"/>
      <c r="G4" s="221"/>
      <c r="H4" s="222"/>
    </row>
    <row r="5" spans="1:18" ht="60" customHeight="1" x14ac:dyDescent="0.2">
      <c r="A5" s="220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4" t="s">
        <v>7</v>
      </c>
      <c r="C24" s="214"/>
      <c r="D24" s="214"/>
      <c r="E24" s="214"/>
      <c r="F24" s="214"/>
      <c r="G24" s="214"/>
      <c r="H24" s="215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16" t="s">
        <v>9</v>
      </c>
      <c r="B1" s="216"/>
      <c r="C1" s="216"/>
      <c r="D1" s="216"/>
      <c r="E1" s="216"/>
      <c r="F1" s="216"/>
      <c r="G1" s="216"/>
      <c r="H1" s="216"/>
    </row>
    <row r="2" spans="1:18" ht="38.25" customHeight="1" x14ac:dyDescent="0.2">
      <c r="A2" s="217" t="s">
        <v>33</v>
      </c>
      <c r="B2" s="217"/>
      <c r="C2" s="217"/>
      <c r="D2" s="217"/>
      <c r="E2" s="217"/>
      <c r="F2" s="217"/>
      <c r="G2" s="217"/>
      <c r="H2" s="217"/>
    </row>
    <row r="3" spans="1:18" ht="24.75" customHeight="1" thickBot="1" x14ac:dyDescent="0.25">
      <c r="A3" s="218">
        <v>45323</v>
      </c>
      <c r="B3" s="218"/>
      <c r="C3" s="218"/>
      <c r="D3" s="218"/>
      <c r="E3" s="218"/>
      <c r="F3" s="218"/>
      <c r="G3" s="218"/>
      <c r="H3" s="218"/>
    </row>
    <row r="4" spans="1:18" ht="20.25" customHeight="1" x14ac:dyDescent="0.2">
      <c r="A4" s="219" t="s">
        <v>0</v>
      </c>
      <c r="B4" s="221" t="s">
        <v>6</v>
      </c>
      <c r="C4" s="221"/>
      <c r="D4" s="221"/>
      <c r="E4" s="221"/>
      <c r="F4" s="221"/>
      <c r="G4" s="221"/>
      <c r="H4" s="222"/>
    </row>
    <row r="5" spans="1:18" ht="60" customHeight="1" x14ac:dyDescent="0.2">
      <c r="A5" s="220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4" t="s">
        <v>7</v>
      </c>
      <c r="C24" s="214"/>
      <c r="D24" s="214"/>
      <c r="E24" s="214"/>
      <c r="F24" s="214"/>
      <c r="G24" s="214"/>
      <c r="H24" s="215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45352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45383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45413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45444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45474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45505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45536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45566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45597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45627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45658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zoomScale="87" zoomScaleNormal="87" workbookViewId="0">
      <selection activeCell="X6" sqref="W6:X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45689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00">
        <v>200361.8</v>
      </c>
      <c r="N9" s="200">
        <v>0</v>
      </c>
      <c r="O9" s="200">
        <v>13218</v>
      </c>
      <c r="P9" s="200">
        <v>4722</v>
      </c>
      <c r="Q9" s="200"/>
      <c r="R9" s="200"/>
      <c r="S9" s="201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02">
        <v>200361.8</v>
      </c>
      <c r="N10" s="202">
        <v>0</v>
      </c>
      <c r="O10" s="202">
        <v>13218</v>
      </c>
      <c r="P10" s="202">
        <v>4722</v>
      </c>
      <c r="Q10" s="202">
        <v>0</v>
      </c>
      <c r="R10" s="202">
        <v>0</v>
      </c>
      <c r="S10" s="202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05">
        <v>200361.8</v>
      </c>
      <c r="N12" s="205">
        <v>0</v>
      </c>
      <c r="O12" s="205">
        <v>13218</v>
      </c>
      <c r="P12" s="205">
        <v>4722</v>
      </c>
      <c r="Q12" s="205">
        <v>0</v>
      </c>
      <c r="R12" s="205">
        <v>0</v>
      </c>
      <c r="S12" s="206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08">
        <v>6.7921412429999997</v>
      </c>
      <c r="K17" s="210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08">
        <v>3.8844281789999999</v>
      </c>
      <c r="L18" s="128">
        <v>4.9991940000000002E-3</v>
      </c>
      <c r="M18" s="207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09">
        <f>B17-J17-J18-L19+L18</f>
        <v>9.1072982488782372E-16</v>
      </c>
      <c r="L19" s="131">
        <v>7.4999999999999997E-3</v>
      </c>
      <c r="M19" s="207" t="s">
        <v>58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1BDB-4336-4429-A622-63E2F00DFBEF}">
  <sheetPr>
    <tabColor rgb="FFCCCCFF"/>
    <pageSetUpPr fitToPage="1"/>
  </sheetPr>
  <dimension ref="A1:T42"/>
  <sheetViews>
    <sheetView zoomScale="87" zoomScaleNormal="87" workbookViewId="0">
      <selection activeCell="X19" sqref="X19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45717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97961157.240439996</v>
      </c>
      <c r="C6" s="166">
        <f t="shared" ref="C6:H6" si="0">C7+C8</f>
        <v>3620857.3701109998</v>
      </c>
      <c r="D6" s="166">
        <f t="shared" si="0"/>
        <v>13354653.643077001</v>
      </c>
      <c r="E6" s="166">
        <f t="shared" si="0"/>
        <v>4863557.9258989999</v>
      </c>
      <c r="F6" s="166">
        <f t="shared" si="0"/>
        <v>26029776.917708002</v>
      </c>
      <c r="G6" s="166">
        <f t="shared" si="0"/>
        <v>83506.167000000001</v>
      </c>
      <c r="H6" s="174">
        <f t="shared" si="0"/>
        <v>50008805.216644987</v>
      </c>
      <c r="J6" s="153">
        <v>98107227.240439981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94340299.870328993</v>
      </c>
      <c r="C7" s="197">
        <f t="shared" ref="C7:H8" si="2">C10+C13</f>
        <v>0</v>
      </c>
      <c r="D7" s="197">
        <f t="shared" si="2"/>
        <v>13354653.643077001</v>
      </c>
      <c r="E7" s="197">
        <f t="shared" si="2"/>
        <v>4863557.9258989999</v>
      </c>
      <c r="F7" s="197">
        <f t="shared" si="2"/>
        <v>26029776.917708002</v>
      </c>
      <c r="G7" s="197">
        <f t="shared" si="2"/>
        <v>83506.167000000001</v>
      </c>
      <c r="H7" s="197">
        <f t="shared" si="2"/>
        <v>50008805.216644987</v>
      </c>
      <c r="J7" s="108">
        <f>B6-J6+S12</f>
        <v>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3620857.3701109998</v>
      </c>
      <c r="C8" s="145">
        <f t="shared" si="2"/>
        <v>3620857.3701109998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40609443.642099991</v>
      </c>
      <c r="C9" s="194">
        <f t="shared" ref="C9:H9" si="3">SUM(C10:C11)</f>
        <v>0</v>
      </c>
      <c r="D9" s="194">
        <f t="shared" si="3"/>
        <v>924694.33399999992</v>
      </c>
      <c r="E9" s="194">
        <f t="shared" si="3"/>
        <v>82307</v>
      </c>
      <c r="F9" s="194">
        <f t="shared" si="3"/>
        <v>2958288.5722999992</v>
      </c>
      <c r="G9" s="194">
        <f t="shared" si="3"/>
        <v>7320</v>
      </c>
      <c r="H9" s="194">
        <f t="shared" si="3"/>
        <v>36636833.735799991</v>
      </c>
      <c r="L9" s="191" t="s">
        <v>27</v>
      </c>
      <c r="M9" s="200">
        <v>133266</v>
      </c>
      <c r="N9" s="200">
        <v>0</v>
      </c>
      <c r="O9" s="200">
        <v>9120</v>
      </c>
      <c r="P9" s="200">
        <v>3684</v>
      </c>
      <c r="Q9" s="200"/>
      <c r="R9" s="200"/>
      <c r="S9" s="201">
        <v>146070</v>
      </c>
    </row>
    <row r="10" spans="1:19" ht="18" customHeight="1" x14ac:dyDescent="0.2">
      <c r="A10" s="157" t="s">
        <v>29</v>
      </c>
      <c r="B10" s="143">
        <f t="shared" si="1"/>
        <v>40609443.642099991</v>
      </c>
      <c r="C10" s="143">
        <v>0</v>
      </c>
      <c r="D10" s="143">
        <v>924694.33399999992</v>
      </c>
      <c r="E10" s="143">
        <v>82307</v>
      </c>
      <c r="F10" s="143">
        <v>2958288.5722999992</v>
      </c>
      <c r="G10" s="143">
        <v>7320</v>
      </c>
      <c r="H10" s="143">
        <v>36636833.735799991</v>
      </c>
      <c r="L10" s="191" t="s">
        <v>1</v>
      </c>
      <c r="M10" s="202">
        <v>133266</v>
      </c>
      <c r="N10" s="202">
        <v>0</v>
      </c>
      <c r="O10" s="202">
        <v>9120</v>
      </c>
      <c r="P10" s="202">
        <v>3684</v>
      </c>
      <c r="Q10" s="202">
        <v>0</v>
      </c>
      <c r="R10" s="202">
        <v>0</v>
      </c>
      <c r="S10" s="202">
        <v>146070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57351713.598340005</v>
      </c>
      <c r="C12" s="144">
        <f t="shared" ref="C12:G12" si="4">SUM(C13:C14)</f>
        <v>3620857.3701109998</v>
      </c>
      <c r="D12" s="144">
        <f t="shared" si="4"/>
        <v>12429959.309077</v>
      </c>
      <c r="E12" s="144">
        <f t="shared" si="4"/>
        <v>4781250.9258989999</v>
      </c>
      <c r="F12" s="144">
        <f t="shared" si="4"/>
        <v>23071488.345408004</v>
      </c>
      <c r="G12" s="144">
        <f t="shared" si="4"/>
        <v>76186.167000000001</v>
      </c>
      <c r="H12" s="144">
        <f>SUM(H13:H14)</f>
        <v>13371971.480845001</v>
      </c>
      <c r="L12" s="192" t="s">
        <v>25</v>
      </c>
      <c r="M12" s="205">
        <v>133266</v>
      </c>
      <c r="N12" s="205">
        <v>0</v>
      </c>
      <c r="O12" s="205">
        <v>9120</v>
      </c>
      <c r="P12" s="205">
        <v>3684</v>
      </c>
      <c r="Q12" s="205">
        <v>0</v>
      </c>
      <c r="R12" s="205">
        <v>0</v>
      </c>
      <c r="S12" s="206">
        <v>146070</v>
      </c>
    </row>
    <row r="13" spans="1:19" ht="18" customHeight="1" x14ac:dyDescent="0.2">
      <c r="A13" s="157" t="s">
        <v>29</v>
      </c>
      <c r="B13" s="143">
        <f t="shared" si="1"/>
        <v>53730856.228229001</v>
      </c>
      <c r="C13" s="143">
        <v>0</v>
      </c>
      <c r="D13" s="143">
        <v>12429959.309077</v>
      </c>
      <c r="E13" s="143">
        <v>4781250.9258989999</v>
      </c>
      <c r="F13" s="143">
        <v>23071488.345408004</v>
      </c>
      <c r="G13" s="143">
        <v>76186.167000000001</v>
      </c>
      <c r="H13" s="143">
        <f>13518041.480845-146070</f>
        <v>13371971.480845001</v>
      </c>
      <c r="I13" s="117"/>
    </row>
    <row r="14" spans="1:19" ht="18" customHeight="1" x14ac:dyDescent="0.2">
      <c r="A14" s="157" t="s">
        <v>48</v>
      </c>
      <c r="B14" s="143">
        <f t="shared" si="1"/>
        <v>3620857.3701109998</v>
      </c>
      <c r="C14" s="143">
        <v>3620857.3701109998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10716.5969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3" ht="29.25" customHeight="1" thickBot="1" x14ac:dyDescent="0.25">
      <c r="A17" s="171" t="s">
        <v>53</v>
      </c>
      <c r="B17" s="172">
        <f>SUM(C17:H17)</f>
        <v>9.761036390000001</v>
      </c>
      <c r="C17" s="172">
        <f t="shared" ref="C17:H17" si="5">SUM(C18:C19)</f>
        <v>3.5338861339999998</v>
      </c>
      <c r="D17" s="172">
        <f t="shared" si="5"/>
        <v>0.24225880599999999</v>
      </c>
      <c r="E17" s="172">
        <f t="shared" si="5"/>
        <v>0</v>
      </c>
      <c r="F17" s="172">
        <f t="shared" si="5"/>
        <v>5.095686927</v>
      </c>
      <c r="G17" s="172">
        <f t="shared" si="5"/>
        <v>9.0883869000000006E-2</v>
      </c>
      <c r="H17" s="173">
        <f t="shared" si="5"/>
        <v>0.79832065399999996</v>
      </c>
      <c r="J17" s="128">
        <v>9.7576080629999993</v>
      </c>
      <c r="K17" s="211">
        <f>B17-J17+J18-J19</f>
        <v>1.7312540290248535E-15</v>
      </c>
      <c r="L17" s="210" t="s">
        <v>57</v>
      </c>
    </row>
    <row r="18" spans="1:13" ht="18" customHeight="1" x14ac:dyDescent="0.2">
      <c r="A18" s="160" t="s">
        <v>29</v>
      </c>
      <c r="B18" s="146">
        <f>SUM(C18:H18)</f>
        <v>6.2271502559999998</v>
      </c>
      <c r="C18" s="146">
        <v>0</v>
      </c>
      <c r="D18" s="146">
        <v>0.24225880599999999</v>
      </c>
      <c r="E18" s="146">
        <v>0</v>
      </c>
      <c r="F18" s="146">
        <v>5.095686927</v>
      </c>
      <c r="G18" s="146">
        <v>9.0883869000000006E-2</v>
      </c>
      <c r="H18" s="146">
        <v>0.79832065399999996</v>
      </c>
      <c r="J18" s="128">
        <v>5.000244E-3</v>
      </c>
      <c r="K18" s="207">
        <v>60081</v>
      </c>
    </row>
    <row r="19" spans="1:13" ht="18" customHeight="1" x14ac:dyDescent="0.2">
      <c r="A19" s="157" t="s">
        <v>48</v>
      </c>
      <c r="B19" s="161">
        <f>SUM(C19:H19)</f>
        <v>3.5338861339999998</v>
      </c>
      <c r="C19" s="161">
        <v>3.5338861339999998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8.4285709999999993E-3</v>
      </c>
      <c r="K19" s="207" t="s">
        <v>58</v>
      </c>
      <c r="L19" s="131"/>
    </row>
    <row r="20" spans="1:13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</row>
    <row r="21" spans="1:13" ht="49.5" customHeight="1" thickBot="1" x14ac:dyDescent="0.25">
      <c r="A21" s="165" t="s">
        <v>55</v>
      </c>
      <c r="B21" s="166">
        <f>SUM(B22:B26)</f>
        <v>26715372.684032999</v>
      </c>
      <c r="C21" s="167"/>
      <c r="D21" s="168"/>
      <c r="E21" s="169"/>
      <c r="F21" s="169"/>
      <c r="G21" s="169"/>
      <c r="H21" s="170"/>
      <c r="K21" s="199"/>
      <c r="L21" s="199"/>
      <c r="M21" s="105"/>
    </row>
    <row r="22" spans="1:13" ht="18" customHeight="1" x14ac:dyDescent="0.2">
      <c r="A22" s="160" t="s">
        <v>29</v>
      </c>
      <c r="B22" s="141">
        <v>24738022.992277998</v>
      </c>
      <c r="C22" s="147"/>
      <c r="D22" s="148"/>
      <c r="E22" s="147"/>
      <c r="F22" s="147"/>
      <c r="G22" s="147"/>
      <c r="H22" s="147"/>
      <c r="J22" s="105">
        <f>D29</f>
        <v>24690889.122278001</v>
      </c>
      <c r="K22" s="123" t="s">
        <v>42</v>
      </c>
    </row>
    <row r="23" spans="1:13" ht="30.75" customHeight="1" x14ac:dyDescent="0.2">
      <c r="A23" s="162" t="s">
        <v>32</v>
      </c>
      <c r="B23" s="143">
        <v>365566.403635</v>
      </c>
      <c r="C23" s="149"/>
      <c r="D23" s="150"/>
      <c r="E23" s="151"/>
      <c r="F23" s="151"/>
      <c r="G23" s="151"/>
      <c r="H23" s="151"/>
      <c r="J23" s="105">
        <f>D34</f>
        <v>1977349.6917549998</v>
      </c>
      <c r="K23" s="123" t="s">
        <v>41</v>
      </c>
    </row>
    <row r="24" spans="1:13" ht="18" customHeight="1" x14ac:dyDescent="0.2">
      <c r="A24" s="176" t="s">
        <v>14</v>
      </c>
      <c r="B24" s="143">
        <v>1206545.29262</v>
      </c>
      <c r="C24" s="149"/>
      <c r="D24" s="150"/>
      <c r="E24" s="151"/>
      <c r="F24" s="151"/>
      <c r="G24" s="151"/>
      <c r="H24" s="151"/>
      <c r="J24" s="105">
        <v>47133.87</v>
      </c>
      <c r="K24" s="123" t="s">
        <v>43</v>
      </c>
    </row>
    <row r="25" spans="1:13" ht="18" customHeight="1" x14ac:dyDescent="0.2">
      <c r="A25" s="157" t="s">
        <v>10</v>
      </c>
      <c r="B25" s="143">
        <v>176322.75949999999</v>
      </c>
      <c r="C25" s="149"/>
      <c r="D25" s="150"/>
      <c r="E25" s="151"/>
      <c r="F25" s="151"/>
      <c r="G25" s="151"/>
      <c r="H25" s="151"/>
      <c r="J25" s="108">
        <f>B21-J22-J23-J24</f>
        <v>-1.9863364286720753E-9</v>
      </c>
    </row>
    <row r="26" spans="1:13" ht="18" customHeight="1" x14ac:dyDescent="0.2">
      <c r="A26" s="157" t="s">
        <v>12</v>
      </c>
      <c r="B26" s="143">
        <v>228915.236</v>
      </c>
      <c r="C26" s="149"/>
      <c r="D26" s="151"/>
      <c r="E26" s="151"/>
      <c r="F26" s="151"/>
      <c r="G26" s="151"/>
      <c r="H26" s="151"/>
    </row>
    <row r="27" spans="1:13" hidden="1" x14ac:dyDescent="0.2">
      <c r="B27" s="133"/>
      <c r="C27" s="134"/>
    </row>
    <row r="28" spans="1:13" hidden="1" x14ac:dyDescent="0.2">
      <c r="A28" s="135"/>
      <c r="B28" s="105" t="s">
        <v>45</v>
      </c>
      <c r="C28" s="136"/>
      <c r="D28" s="137" t="s">
        <v>46</v>
      </c>
      <c r="E28" s="137"/>
    </row>
    <row r="29" spans="1:13" hidden="1" x14ac:dyDescent="0.2">
      <c r="A29" s="188" t="s">
        <v>29</v>
      </c>
      <c r="B29" s="105">
        <v>24690889.122278001</v>
      </c>
      <c r="C29" s="105">
        <f>B22-B29-J24</f>
        <v>-2.6848283596336842E-9</v>
      </c>
      <c r="D29" s="138">
        <v>24690889.122278001</v>
      </c>
      <c r="E29" s="105">
        <f>B29-D29</f>
        <v>0</v>
      </c>
      <c r="F29" s="133"/>
    </row>
    <row r="30" spans="1:13" hidden="1" x14ac:dyDescent="0.2">
      <c r="A30" s="188" t="s">
        <v>32</v>
      </c>
      <c r="B30" s="105">
        <v>365566.403635</v>
      </c>
      <c r="C30" s="105">
        <f>B23-B30</f>
        <v>0</v>
      </c>
      <c r="D30" s="138">
        <v>365566.403635</v>
      </c>
      <c r="E30" s="105">
        <f>B30-D30</f>
        <v>0</v>
      </c>
      <c r="F30" s="133"/>
    </row>
    <row r="31" spans="1:13" hidden="1" x14ac:dyDescent="0.2">
      <c r="A31" s="188" t="s">
        <v>14</v>
      </c>
      <c r="B31" s="105">
        <v>1206545.29262</v>
      </c>
      <c r="C31" s="105">
        <f>B24-B31</f>
        <v>0</v>
      </c>
      <c r="D31" s="138">
        <v>1206545.29262</v>
      </c>
      <c r="E31" s="105">
        <f>B31-D31</f>
        <v>0</v>
      </c>
    </row>
    <row r="32" spans="1:13" hidden="1" x14ac:dyDescent="0.2">
      <c r="A32" s="188" t="s">
        <v>10</v>
      </c>
      <c r="B32" s="105">
        <v>176322.75949999999</v>
      </c>
      <c r="C32" s="105">
        <f>B25-B32</f>
        <v>0</v>
      </c>
      <c r="D32" s="138">
        <v>176322.75949999999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228915.23599999998</v>
      </c>
      <c r="C33" s="105">
        <f>B26-B33</f>
        <v>0</v>
      </c>
      <c r="D33" s="138">
        <v>228915.236</v>
      </c>
      <c r="E33" s="105">
        <f>B33-D33</f>
        <v>0</v>
      </c>
    </row>
    <row r="34" spans="1:10" hidden="1" x14ac:dyDescent="0.2">
      <c r="B34" s="105">
        <f>SUM(B30:B33)</f>
        <v>1977349.6917549998</v>
      </c>
      <c r="C34" s="105">
        <f>SUM(C29:C33)</f>
        <v>-2.6848283596336842E-9</v>
      </c>
      <c r="D34" s="138">
        <f>SUM(D30:D33)</f>
        <v>1977349.6917549998</v>
      </c>
      <c r="E34" s="105">
        <f>SUM(E29:E33)</f>
        <v>0</v>
      </c>
      <c r="J34" s="132"/>
    </row>
    <row r="35" spans="1:10" hidden="1" x14ac:dyDescent="0.2">
      <c r="B35" s="139">
        <f>B34+B29+J24-B22</f>
        <v>1977349.6917550042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811-E51C-4AAA-8BE1-E548C1FB16A0}">
  <sheetPr>
    <tabColor rgb="FFCCCC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45748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89551183.314879984</v>
      </c>
      <c r="C6" s="166">
        <f t="shared" ref="C6:H6" si="0">C7+C8</f>
        <v>2409904.659711</v>
      </c>
      <c r="D6" s="166">
        <f t="shared" si="0"/>
        <v>11197461.985203</v>
      </c>
      <c r="E6" s="166">
        <f t="shared" si="0"/>
        <v>4458642.5903030001</v>
      </c>
      <c r="F6" s="166">
        <f t="shared" si="0"/>
        <v>23180764.756244</v>
      </c>
      <c r="G6" s="166">
        <f t="shared" si="0"/>
        <v>92407.516000000003</v>
      </c>
      <c r="H6" s="174">
        <f t="shared" si="0"/>
        <v>48212001.807418987</v>
      </c>
      <c r="J6" s="153">
        <v>89646148.314879969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87141278.65516898</v>
      </c>
      <c r="C7" s="197">
        <f t="shared" ref="C7:H8" si="2">C10+C13</f>
        <v>0</v>
      </c>
      <c r="D7" s="197">
        <f t="shared" si="2"/>
        <v>11197461.985203</v>
      </c>
      <c r="E7" s="197">
        <f t="shared" si="2"/>
        <v>4458642.5903030001</v>
      </c>
      <c r="F7" s="197">
        <f t="shared" si="2"/>
        <v>23180764.756244</v>
      </c>
      <c r="G7" s="197">
        <f t="shared" si="2"/>
        <v>92407.516000000003</v>
      </c>
      <c r="H7" s="197">
        <f t="shared" si="2"/>
        <v>48212001.807418987</v>
      </c>
      <c r="J7" s="108">
        <f>B6-J6+S12</f>
        <v>1.4915713109076023E-8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2409904.659711</v>
      </c>
      <c r="C8" s="145">
        <f t="shared" si="2"/>
        <v>2409904.659711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40612007.839999989</v>
      </c>
      <c r="C9" s="194">
        <f t="shared" ref="C9:H9" si="3">SUM(C10:C11)</f>
        <v>0</v>
      </c>
      <c r="D9" s="194">
        <f t="shared" si="3"/>
        <v>950784.91999999993</v>
      </c>
      <c r="E9" s="194">
        <f t="shared" si="3"/>
        <v>76757</v>
      </c>
      <c r="F9" s="194">
        <f t="shared" si="3"/>
        <v>3065081.9697999996</v>
      </c>
      <c r="G9" s="194">
        <f t="shared" si="3"/>
        <v>4120</v>
      </c>
      <c r="H9" s="194">
        <f t="shared" si="3"/>
        <v>36515263.950199991</v>
      </c>
      <c r="L9" s="191" t="s">
        <v>27</v>
      </c>
      <c r="M9" s="200">
        <v>86079</v>
      </c>
      <c r="N9" s="200">
        <v>0</v>
      </c>
      <c r="O9" s="200">
        <v>4338.0000000000109</v>
      </c>
      <c r="P9" s="200">
        <v>4548</v>
      </c>
      <c r="Q9" s="200"/>
      <c r="R9" s="200"/>
      <c r="S9" s="201">
        <v>94965.000000000015</v>
      </c>
    </row>
    <row r="10" spans="1:19" ht="18" customHeight="1" x14ac:dyDescent="0.2">
      <c r="A10" s="157" t="s">
        <v>29</v>
      </c>
      <c r="B10" s="143">
        <f t="shared" si="1"/>
        <v>40612007.839999989</v>
      </c>
      <c r="C10" s="143">
        <v>0</v>
      </c>
      <c r="D10" s="143">
        <v>950784.91999999993</v>
      </c>
      <c r="E10" s="143">
        <v>76757</v>
      </c>
      <c r="F10" s="143">
        <v>3065081.9697999996</v>
      </c>
      <c r="G10" s="143">
        <v>4120</v>
      </c>
      <c r="H10" s="143">
        <v>36515263.950199991</v>
      </c>
      <c r="L10" s="191" t="s">
        <v>1</v>
      </c>
      <c r="M10" s="202">
        <v>86079</v>
      </c>
      <c r="N10" s="202">
        <v>0</v>
      </c>
      <c r="O10" s="202">
        <v>4338.0000000000109</v>
      </c>
      <c r="P10" s="202">
        <v>4548</v>
      </c>
      <c r="Q10" s="202">
        <v>0</v>
      </c>
      <c r="R10" s="202">
        <v>0</v>
      </c>
      <c r="S10" s="202">
        <v>94965.000000000015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48939175.474879995</v>
      </c>
      <c r="C12" s="144">
        <f t="shared" ref="C12:G12" si="4">SUM(C13:C14)</f>
        <v>2409904.659711</v>
      </c>
      <c r="D12" s="144">
        <f t="shared" si="4"/>
        <v>10246677.065203</v>
      </c>
      <c r="E12" s="144">
        <f t="shared" si="4"/>
        <v>4381885.5903030001</v>
      </c>
      <c r="F12" s="144">
        <f t="shared" si="4"/>
        <v>20115682.786444001</v>
      </c>
      <c r="G12" s="144">
        <f t="shared" si="4"/>
        <v>88287.516000000003</v>
      </c>
      <c r="H12" s="144">
        <f>SUM(H13:H14)</f>
        <v>11696737.857218999</v>
      </c>
      <c r="L12" s="192" t="s">
        <v>25</v>
      </c>
      <c r="M12" s="205">
        <v>86079</v>
      </c>
      <c r="N12" s="205">
        <v>0</v>
      </c>
      <c r="O12" s="205">
        <v>4338.0000000000109</v>
      </c>
      <c r="P12" s="205">
        <v>4548</v>
      </c>
      <c r="Q12" s="205">
        <v>0</v>
      </c>
      <c r="R12" s="205">
        <v>0</v>
      </c>
      <c r="S12" s="206">
        <v>94965.000000000015</v>
      </c>
    </row>
    <row r="13" spans="1:19" ht="18" customHeight="1" x14ac:dyDescent="0.2">
      <c r="A13" s="157" t="s">
        <v>29</v>
      </c>
      <c r="B13" s="143">
        <f t="shared" si="1"/>
        <v>46529270.815169007</v>
      </c>
      <c r="C13" s="143">
        <v>0</v>
      </c>
      <c r="D13" s="143">
        <v>10246677.065203</v>
      </c>
      <c r="E13" s="143">
        <v>4381885.5903030001</v>
      </c>
      <c r="F13" s="143">
        <v>20115682.786444001</v>
      </c>
      <c r="G13" s="143">
        <v>88287.516000000003</v>
      </c>
      <c r="H13" s="143">
        <f>11791702.857219-94965</f>
        <v>11696737.857218999</v>
      </c>
      <c r="I13" s="117"/>
    </row>
    <row r="14" spans="1:19" ht="18" customHeight="1" x14ac:dyDescent="0.2">
      <c r="A14" s="157" t="s">
        <v>48</v>
      </c>
      <c r="B14" s="143">
        <f t="shared" si="1"/>
        <v>2409904.659711</v>
      </c>
      <c r="C14" s="143">
        <v>2409904.659711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8443.9779999999992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8.9792909830000003</v>
      </c>
      <c r="C17" s="172">
        <f t="shared" ref="C17:H17" si="5">SUM(C18:C19)</f>
        <v>2.8572975710000001</v>
      </c>
      <c r="D17" s="172">
        <f t="shared" si="5"/>
        <v>0.25060343600000001</v>
      </c>
      <c r="E17" s="172">
        <f t="shared" si="5"/>
        <v>0</v>
      </c>
      <c r="F17" s="172">
        <f t="shared" si="5"/>
        <v>5.163051726</v>
      </c>
      <c r="G17" s="172">
        <f t="shared" si="5"/>
        <v>5.4677585000000001E-2</v>
      </c>
      <c r="H17" s="173">
        <f t="shared" si="5"/>
        <v>0.65366066499999997</v>
      </c>
      <c r="J17" s="128">
        <v>8.9770189679999994</v>
      </c>
      <c r="K17" s="211">
        <f>B17-J17+J18-J19</f>
        <v>8.4914714149064707E-16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6.1219934120000001</v>
      </c>
      <c r="C18" s="146">
        <v>0</v>
      </c>
      <c r="D18" s="146">
        <v>0.25060343600000001</v>
      </c>
      <c r="E18" s="146">
        <v>0</v>
      </c>
      <c r="F18" s="146">
        <v>5.163051726</v>
      </c>
      <c r="G18" s="146">
        <v>5.4677585000000001E-2</v>
      </c>
      <c r="H18" s="146">
        <v>0.65366066499999997</v>
      </c>
      <c r="J18" s="128">
        <v>5.4098030000000004E-3</v>
      </c>
      <c r="K18" s="207">
        <v>60081</v>
      </c>
    </row>
    <row r="19" spans="1:15" ht="18" customHeight="1" x14ac:dyDescent="0.2">
      <c r="A19" s="157" t="s">
        <v>48</v>
      </c>
      <c r="B19" s="161">
        <f>SUM(C19:H19)</f>
        <v>2.8572975710000001</v>
      </c>
      <c r="C19" s="161">
        <v>2.8572975710000001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7.681818E-3</v>
      </c>
      <c r="K19" s="207" t="s">
        <v>58</v>
      </c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18987242.587170999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17540928.055574998</v>
      </c>
      <c r="C22" s="147"/>
      <c r="D22" s="148"/>
      <c r="E22" s="147"/>
      <c r="F22" s="147"/>
      <c r="G22" s="147"/>
      <c r="H22" s="147"/>
      <c r="J22" s="105">
        <f>D29</f>
        <v>17445853.625574999</v>
      </c>
      <c r="K22" s="123" t="s">
        <v>42</v>
      </c>
    </row>
    <row r="23" spans="1:15" ht="30.75" customHeight="1" x14ac:dyDescent="0.2">
      <c r="A23" s="162" t="s">
        <v>32</v>
      </c>
      <c r="B23" s="143">
        <v>368054.39813799999</v>
      </c>
      <c r="C23" s="149"/>
      <c r="D23" s="150"/>
      <c r="E23" s="151"/>
      <c r="F23" s="151"/>
      <c r="G23" s="151"/>
      <c r="H23" s="151"/>
      <c r="J23" s="105">
        <f>D34</f>
        <v>1446314.5315959998</v>
      </c>
      <c r="K23" s="123" t="s">
        <v>41</v>
      </c>
    </row>
    <row r="24" spans="1:15" ht="18" customHeight="1" x14ac:dyDescent="0.2">
      <c r="A24" s="176" t="s">
        <v>14</v>
      </c>
      <c r="B24" s="143">
        <v>1029844.084458</v>
      </c>
      <c r="C24" s="149"/>
      <c r="D24" s="150"/>
      <c r="E24" s="151"/>
      <c r="F24" s="151"/>
      <c r="G24" s="151"/>
      <c r="H24" s="151"/>
      <c r="J24" s="105">
        <v>95074.430000000008</v>
      </c>
      <c r="K24" s="123" t="s">
        <v>43</v>
      </c>
    </row>
    <row r="25" spans="1:15" ht="18" customHeight="1" x14ac:dyDescent="0.2">
      <c r="A25" s="157" t="s">
        <v>10</v>
      </c>
      <c r="B25" s="143">
        <v>10160.615</v>
      </c>
      <c r="C25" s="149"/>
      <c r="D25" s="150"/>
      <c r="E25" s="151"/>
      <c r="F25" s="151"/>
      <c r="G25" s="151"/>
      <c r="H25" s="151"/>
      <c r="J25" s="108">
        <f>B21-J22-J23-J24</f>
        <v>1.0913936421275139E-9</v>
      </c>
    </row>
    <row r="26" spans="1:15" ht="18" customHeight="1" x14ac:dyDescent="0.2">
      <c r="A26" s="157" t="s">
        <v>12</v>
      </c>
      <c r="B26" s="143">
        <v>38255.434000000001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17445853.62557501</v>
      </c>
      <c r="C29" s="105">
        <f>B22-B29-J24</f>
        <v>-1.1481461115181446E-8</v>
      </c>
      <c r="D29" s="138">
        <v>17445853.625574999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368054.39813799999</v>
      </c>
      <c r="C30" s="105">
        <f>B23-B30</f>
        <v>0</v>
      </c>
      <c r="D30" s="138">
        <v>368054.39813799999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1029844.0844579999</v>
      </c>
      <c r="C31" s="105">
        <f>B24-B31</f>
        <v>0</v>
      </c>
      <c r="D31" s="138">
        <v>1029844.084458</v>
      </c>
      <c r="E31" s="105">
        <f>B31-D31</f>
        <v>0</v>
      </c>
    </row>
    <row r="32" spans="1:15" hidden="1" x14ac:dyDescent="0.2">
      <c r="A32" s="188" t="s">
        <v>10</v>
      </c>
      <c r="B32" s="105">
        <v>10160.615000000002</v>
      </c>
      <c r="C32" s="105">
        <f>B25-B32</f>
        <v>0</v>
      </c>
      <c r="D32" s="138">
        <v>10160.615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38255.433999999994</v>
      </c>
      <c r="C33" s="105">
        <f>B26-B33</f>
        <v>0</v>
      </c>
      <c r="D33" s="138">
        <v>38255.434000000001</v>
      </c>
      <c r="E33" s="105">
        <f>B33-D33</f>
        <v>0</v>
      </c>
    </row>
    <row r="34" spans="1:10" hidden="1" x14ac:dyDescent="0.2">
      <c r="B34" s="105">
        <f>SUM(B30:B33)</f>
        <v>1446314.5315959998</v>
      </c>
      <c r="C34" s="105">
        <f>SUM(C29:C33)</f>
        <v>-1.1481461115181446E-8</v>
      </c>
      <c r="D34" s="138">
        <f>SUM(D30:D33)</f>
        <v>1446314.5315959998</v>
      </c>
      <c r="E34" s="105">
        <f>SUM(E29:E33)</f>
        <v>0</v>
      </c>
      <c r="J34" s="132"/>
    </row>
    <row r="35" spans="1:10" hidden="1" x14ac:dyDescent="0.2">
      <c r="B35" s="139">
        <f>B34+B29+J24-B22</f>
        <v>1446314.5315960124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6A1A-208B-4AD2-BC52-ECFFFFDA6AD9}">
  <sheetPr>
    <tabColor rgb="FFCCCCFF"/>
    <pageSetUpPr fitToPage="1"/>
  </sheetPr>
  <dimension ref="A1:T42"/>
  <sheetViews>
    <sheetView zoomScale="87" zoomScaleNormal="87" workbookViewId="0">
      <selection activeCell="AD22" sqref="AD22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45778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84169041.069371</v>
      </c>
      <c r="C6" s="166">
        <f t="shared" ref="C6:H6" si="0">C7+C8</f>
        <v>1872985.744319</v>
      </c>
      <c r="D6" s="166">
        <f t="shared" si="0"/>
        <v>9764107.1115390006</v>
      </c>
      <c r="E6" s="166">
        <f t="shared" si="0"/>
        <v>3442625.3627579999</v>
      </c>
      <c r="F6" s="166">
        <f t="shared" si="0"/>
        <v>22963924.561870001</v>
      </c>
      <c r="G6" s="166">
        <f t="shared" si="0"/>
        <v>69787.321823999999</v>
      </c>
      <c r="H6" s="174">
        <f t="shared" si="0"/>
        <v>46055610.967060998</v>
      </c>
      <c r="J6" s="153">
        <v>84199349.869370997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82296055.325051993</v>
      </c>
      <c r="C7" s="197">
        <f t="shared" ref="C7:H8" si="2">C10+C13</f>
        <v>0</v>
      </c>
      <c r="D7" s="197">
        <f t="shared" si="2"/>
        <v>9764107.1115390006</v>
      </c>
      <c r="E7" s="197">
        <f t="shared" si="2"/>
        <v>3442625.3627579999</v>
      </c>
      <c r="F7" s="197">
        <f t="shared" si="2"/>
        <v>22963924.561870001</v>
      </c>
      <c r="G7" s="197">
        <f t="shared" si="2"/>
        <v>69787.321823999999</v>
      </c>
      <c r="H7" s="197">
        <f t="shared" si="2"/>
        <v>46055610.967060998</v>
      </c>
      <c r="J7" s="108">
        <f>B6-J6+S12</f>
        <v>2.9795046430081129E-9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1872985.744319</v>
      </c>
      <c r="C8" s="145">
        <f t="shared" si="2"/>
        <v>1872985.744319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40462049.129701994</v>
      </c>
      <c r="C9" s="194">
        <f t="shared" ref="C9:H9" si="3">SUM(C10:C11)</f>
        <v>0</v>
      </c>
      <c r="D9" s="194">
        <f t="shared" si="3"/>
        <v>877025.7849999998</v>
      </c>
      <c r="E9" s="194">
        <f t="shared" si="3"/>
        <v>99945</v>
      </c>
      <c r="F9" s="194">
        <f t="shared" si="3"/>
        <v>3479210.4065019977</v>
      </c>
      <c r="G9" s="194">
        <f t="shared" si="3"/>
        <v>3000</v>
      </c>
      <c r="H9" s="194">
        <f t="shared" si="3"/>
        <v>36002867.938199997</v>
      </c>
      <c r="L9" s="191" t="s">
        <v>27</v>
      </c>
      <c r="M9" s="200">
        <v>25149.8</v>
      </c>
      <c r="N9" s="200">
        <v>0</v>
      </c>
      <c r="O9" s="200">
        <v>426</v>
      </c>
      <c r="P9" s="200">
        <v>4733</v>
      </c>
      <c r="Q9" s="200"/>
      <c r="R9" s="200"/>
      <c r="S9" s="201">
        <v>30308.799999999999</v>
      </c>
    </row>
    <row r="10" spans="1:19" ht="18" customHeight="1" x14ac:dyDescent="0.2">
      <c r="A10" s="157" t="s">
        <v>29</v>
      </c>
      <c r="B10" s="143">
        <f t="shared" si="1"/>
        <v>40462049.129701994</v>
      </c>
      <c r="C10" s="143">
        <v>0</v>
      </c>
      <c r="D10" s="143">
        <v>877025.7849999998</v>
      </c>
      <c r="E10" s="143">
        <v>99945</v>
      </c>
      <c r="F10" s="143">
        <v>3479210.4065019977</v>
      </c>
      <c r="G10" s="143">
        <v>3000</v>
      </c>
      <c r="H10" s="143">
        <v>36002867.938199997</v>
      </c>
      <c r="L10" s="191" t="s">
        <v>1</v>
      </c>
      <c r="M10" s="202">
        <v>25149.8</v>
      </c>
      <c r="N10" s="202">
        <v>0</v>
      </c>
      <c r="O10" s="202">
        <v>426</v>
      </c>
      <c r="P10" s="202">
        <v>4733</v>
      </c>
      <c r="Q10" s="202">
        <v>0</v>
      </c>
      <c r="R10" s="202">
        <v>0</v>
      </c>
      <c r="S10" s="202">
        <v>30308.799999999999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43706991.939669006</v>
      </c>
      <c r="C12" s="144">
        <f t="shared" ref="C12:G12" si="4">SUM(C13:C14)</f>
        <v>1872985.744319</v>
      </c>
      <c r="D12" s="144">
        <f t="shared" si="4"/>
        <v>8887081.3265390005</v>
      </c>
      <c r="E12" s="144">
        <f t="shared" si="4"/>
        <v>3342680.3627579999</v>
      </c>
      <c r="F12" s="144">
        <f t="shared" si="4"/>
        <v>19484714.155368004</v>
      </c>
      <c r="G12" s="144">
        <f t="shared" si="4"/>
        <v>66787.321823999999</v>
      </c>
      <c r="H12" s="144">
        <f>SUM(H13:H14)</f>
        <v>10052743.028860999</v>
      </c>
      <c r="L12" s="192" t="s">
        <v>25</v>
      </c>
      <c r="M12" s="205">
        <v>25149.8</v>
      </c>
      <c r="N12" s="205">
        <v>0</v>
      </c>
      <c r="O12" s="205">
        <v>426</v>
      </c>
      <c r="P12" s="205">
        <v>4733</v>
      </c>
      <c r="Q12" s="205">
        <v>0</v>
      </c>
      <c r="R12" s="205">
        <v>0</v>
      </c>
      <c r="S12" s="206">
        <v>30308.799999999999</v>
      </c>
    </row>
    <row r="13" spans="1:19" ht="18" customHeight="1" x14ac:dyDescent="0.2">
      <c r="A13" s="157" t="s">
        <v>29</v>
      </c>
      <c r="B13" s="143">
        <f t="shared" si="1"/>
        <v>41834006.195350006</v>
      </c>
      <c r="C13" s="143">
        <v>0</v>
      </c>
      <c r="D13" s="143">
        <v>8887081.3265390005</v>
      </c>
      <c r="E13" s="143">
        <v>3342680.3627579999</v>
      </c>
      <c r="F13" s="143">
        <v>19484714.155368004</v>
      </c>
      <c r="G13" s="143">
        <v>66787.321823999999</v>
      </c>
      <c r="H13" s="143">
        <f>10083051.828861-30308.8</f>
        <v>10052743.028860999</v>
      </c>
      <c r="I13" s="117"/>
    </row>
    <row r="14" spans="1:19" ht="18" customHeight="1" x14ac:dyDescent="0.2">
      <c r="A14" s="157" t="s">
        <v>48</v>
      </c>
      <c r="B14" s="143">
        <f t="shared" si="1"/>
        <v>1872985.744319</v>
      </c>
      <c r="C14" s="143">
        <v>1872985.744319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2409.33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8.1691117129999995</v>
      </c>
      <c r="C17" s="172">
        <f t="shared" ref="C17:H17" si="5">SUM(C18:C19)</f>
        <v>2.2430895679999998</v>
      </c>
      <c r="D17" s="172">
        <f>SUM(D18:D19)</f>
        <v>0.26477684299999998</v>
      </c>
      <c r="E17" s="172">
        <f t="shared" si="5"/>
        <v>0</v>
      </c>
      <c r="F17" s="172">
        <f t="shared" si="5"/>
        <v>5.1938955179999997</v>
      </c>
      <c r="G17" s="172">
        <f t="shared" si="5"/>
        <v>4.9862072E-2</v>
      </c>
      <c r="H17" s="173">
        <f t="shared" si="5"/>
        <v>0.41748771200000001</v>
      </c>
      <c r="J17" s="128">
        <v>8.1691117129999995</v>
      </c>
      <c r="K17" s="213">
        <f>B17-J17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5.9260221449999992</v>
      </c>
      <c r="C18" s="146">
        <v>0</v>
      </c>
      <c r="D18" s="146">
        <v>0.26477684299999998</v>
      </c>
      <c r="E18" s="146">
        <v>0</v>
      </c>
      <c r="F18" s="146">
        <v>5.1938955179999997</v>
      </c>
      <c r="G18" s="146">
        <v>4.9862072E-2</v>
      </c>
      <c r="H18" s="146">
        <v>0.41748771200000001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2.2430895679999998</v>
      </c>
      <c r="C19" s="161">
        <v>2.2430895679999998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19981819.665209003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18320394.651324</v>
      </c>
      <c r="C22" s="147"/>
      <c r="D22" s="148"/>
      <c r="E22" s="147"/>
      <c r="F22" s="147"/>
      <c r="G22" s="147"/>
      <c r="H22" s="147"/>
      <c r="J22" s="105">
        <f>D29</f>
        <v>18349191.051323999</v>
      </c>
      <c r="K22" s="123" t="s">
        <v>42</v>
      </c>
    </row>
    <row r="23" spans="1:15" ht="30.75" customHeight="1" x14ac:dyDescent="0.2">
      <c r="A23" s="162" t="s">
        <v>32</v>
      </c>
      <c r="B23" s="143">
        <v>359442.852097</v>
      </c>
      <c r="C23" s="149"/>
      <c r="D23" s="150"/>
      <c r="E23" s="151"/>
      <c r="F23" s="151"/>
      <c r="G23" s="151"/>
      <c r="H23" s="151"/>
      <c r="J23" s="105">
        <f>D34</f>
        <v>1661425.013885</v>
      </c>
      <c r="K23" s="123" t="s">
        <v>41</v>
      </c>
    </row>
    <row r="24" spans="1:15" ht="18" customHeight="1" x14ac:dyDescent="0.2">
      <c r="A24" s="176" t="s">
        <v>14</v>
      </c>
      <c r="B24" s="143">
        <v>1116664.979788</v>
      </c>
      <c r="C24" s="149"/>
      <c r="D24" s="150"/>
      <c r="E24" s="151"/>
      <c r="F24" s="151"/>
      <c r="G24" s="151"/>
      <c r="H24" s="151"/>
      <c r="J24" s="105">
        <v>-28796.400000000001</v>
      </c>
      <c r="K24" s="123" t="s">
        <v>43</v>
      </c>
    </row>
    <row r="25" spans="1:15" ht="18" customHeight="1" x14ac:dyDescent="0.2">
      <c r="A25" s="157" t="s">
        <v>10</v>
      </c>
      <c r="B25" s="143">
        <v>60080.381999999998</v>
      </c>
      <c r="C25" s="149"/>
      <c r="D25" s="150"/>
      <c r="E25" s="151"/>
      <c r="F25" s="151"/>
      <c r="G25" s="151"/>
      <c r="H25" s="151"/>
      <c r="J25" s="108">
        <f>B21-J22-J23-J24</f>
        <v>4.0527083911001682E-9</v>
      </c>
    </row>
    <row r="26" spans="1:15" ht="18" customHeight="1" x14ac:dyDescent="0.2">
      <c r="A26" s="157" t="s">
        <v>12</v>
      </c>
      <c r="B26" s="143">
        <v>125236.8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18349191.051324002</v>
      </c>
      <c r="C29" s="105">
        <f>B22-B29-J24</f>
        <v>-2.2337189875543118E-9</v>
      </c>
      <c r="D29" s="138">
        <v>18349191.051323999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359442.852097</v>
      </c>
      <c r="C30" s="105">
        <f>B23-B30</f>
        <v>0</v>
      </c>
      <c r="D30" s="138">
        <v>359442.852097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1116664.979788</v>
      </c>
      <c r="C31" s="105">
        <f>B24-B31</f>
        <v>0</v>
      </c>
      <c r="D31" s="138">
        <v>1116664.979788</v>
      </c>
      <c r="E31" s="105">
        <f>B31-D31</f>
        <v>0</v>
      </c>
    </row>
    <row r="32" spans="1:15" hidden="1" x14ac:dyDescent="0.2">
      <c r="A32" s="188" t="s">
        <v>10</v>
      </c>
      <c r="B32" s="105">
        <v>60080.382000000012</v>
      </c>
      <c r="C32" s="105">
        <f>B25-B32</f>
        <v>0</v>
      </c>
      <c r="D32" s="138">
        <v>60080.381999999998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125236.80000000002</v>
      </c>
      <c r="C33" s="105">
        <f>B26-B33</f>
        <v>0</v>
      </c>
      <c r="D33" s="138">
        <v>125236.8</v>
      </c>
      <c r="E33" s="105">
        <f>B33-D33</f>
        <v>0</v>
      </c>
    </row>
    <row r="34" spans="1:10" hidden="1" x14ac:dyDescent="0.2">
      <c r="B34" s="105">
        <f>SUM(B30:B33)</f>
        <v>1661425.013885</v>
      </c>
      <c r="C34" s="105">
        <f>SUM(C29:C33)</f>
        <v>-2.2337189875543118E-9</v>
      </c>
      <c r="D34" s="138">
        <f>SUM(D30:D33)</f>
        <v>1661425.013885</v>
      </c>
      <c r="E34" s="105">
        <f>SUM(E29:E33)</f>
        <v>0</v>
      </c>
      <c r="J34" s="132"/>
    </row>
    <row r="35" spans="1:10" hidden="1" x14ac:dyDescent="0.2">
      <c r="B35" s="139">
        <f>B34+B29+J24-B22</f>
        <v>1661425.0138850026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221C-367A-41FC-B12B-DCFB9A4C0D51}">
  <sheetPr>
    <tabColor rgb="FFCCCCFF"/>
    <pageSetUpPr fitToPage="1"/>
  </sheetPr>
  <dimension ref="A1:S42"/>
  <sheetViews>
    <sheetView tabSelected="1" zoomScale="87" zoomScaleNormal="87" workbookViewId="0">
      <selection activeCell="AB12" sqref="AB12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45809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81168811.685509995</v>
      </c>
      <c r="C6" s="166">
        <f t="shared" ref="C6:H6" si="0">C7+C8</f>
        <v>1671083.746855</v>
      </c>
      <c r="D6" s="166">
        <f t="shared" si="0"/>
        <v>9678638.9766039997</v>
      </c>
      <c r="E6" s="166">
        <f t="shared" si="0"/>
        <v>3413933.412066</v>
      </c>
      <c r="F6" s="166">
        <f t="shared" si="0"/>
        <v>22462475.777533002</v>
      </c>
      <c r="G6" s="166">
        <f t="shared" si="0"/>
        <v>70963.425344999996</v>
      </c>
      <c r="H6" s="174">
        <f t="shared" si="0"/>
        <v>43871716.347106993</v>
      </c>
      <c r="J6" s="153">
        <v>81190019.68551001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79497727.938654989</v>
      </c>
      <c r="C7" s="197">
        <f t="shared" ref="C7:H8" si="2">C10+C13</f>
        <v>0</v>
      </c>
      <c r="D7" s="197">
        <f t="shared" si="2"/>
        <v>9678638.9766039997</v>
      </c>
      <c r="E7" s="197">
        <f t="shared" si="2"/>
        <v>3413933.412066</v>
      </c>
      <c r="F7" s="197">
        <f t="shared" si="2"/>
        <v>22462475.777533002</v>
      </c>
      <c r="G7" s="197">
        <f t="shared" si="2"/>
        <v>70963.425344999996</v>
      </c>
      <c r="H7" s="197">
        <f t="shared" si="2"/>
        <v>43871716.347106993</v>
      </c>
      <c r="J7" s="108">
        <f>B6-J6+S12</f>
        <v>-1.4901161193847656E-8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1671083.746855</v>
      </c>
      <c r="C8" s="145">
        <f t="shared" si="2"/>
        <v>1671083.746855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39074597.731299989</v>
      </c>
      <c r="C9" s="194">
        <f t="shared" ref="C9:H9" si="3">SUM(C10:C11)</f>
        <v>0</v>
      </c>
      <c r="D9" s="194">
        <f t="shared" si="3"/>
        <v>859750.05900000012</v>
      </c>
      <c r="E9" s="194">
        <f t="shared" si="3"/>
        <v>102582</v>
      </c>
      <c r="F9" s="194">
        <f t="shared" si="3"/>
        <v>3364092.5638000024</v>
      </c>
      <c r="G9" s="194">
        <f t="shared" si="3"/>
        <v>2200</v>
      </c>
      <c r="H9" s="194">
        <f t="shared" si="3"/>
        <v>34745973.108499989</v>
      </c>
      <c r="L9" s="191" t="s">
        <v>27</v>
      </c>
      <c r="M9" s="200">
        <v>16041</v>
      </c>
      <c r="N9" s="200">
        <v>0</v>
      </c>
      <c r="O9" s="200">
        <v>390</v>
      </c>
      <c r="P9" s="200">
        <v>4777</v>
      </c>
      <c r="Q9" s="200"/>
      <c r="R9" s="200"/>
      <c r="S9" s="201">
        <v>21208</v>
      </c>
    </row>
    <row r="10" spans="1:19" ht="18" customHeight="1" x14ac:dyDescent="0.2">
      <c r="A10" s="157" t="s">
        <v>29</v>
      </c>
      <c r="B10" s="143">
        <f t="shared" si="1"/>
        <v>39074597.731299989</v>
      </c>
      <c r="C10" s="143">
        <v>0</v>
      </c>
      <c r="D10" s="143">
        <v>859750.05900000012</v>
      </c>
      <c r="E10" s="143">
        <v>102582</v>
      </c>
      <c r="F10" s="143">
        <v>3364092.5638000024</v>
      </c>
      <c r="G10" s="143">
        <v>2200</v>
      </c>
      <c r="H10" s="143">
        <v>34745973.108499989</v>
      </c>
      <c r="L10" s="191" t="s">
        <v>1</v>
      </c>
      <c r="M10" s="202">
        <v>16041</v>
      </c>
      <c r="N10" s="202">
        <v>0</v>
      </c>
      <c r="O10" s="202">
        <v>390</v>
      </c>
      <c r="P10" s="202">
        <v>4777</v>
      </c>
      <c r="Q10" s="202">
        <v>0</v>
      </c>
      <c r="R10" s="202">
        <v>0</v>
      </c>
      <c r="S10" s="202">
        <v>21208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42094213.954209998</v>
      </c>
      <c r="C12" s="144">
        <f t="shared" ref="C12:G12" si="4">SUM(C13:C14)</f>
        <v>1671083.746855</v>
      </c>
      <c r="D12" s="144">
        <f t="shared" si="4"/>
        <v>8818888.9176039994</v>
      </c>
      <c r="E12" s="144">
        <f t="shared" si="4"/>
        <v>3311351.412066</v>
      </c>
      <c r="F12" s="144">
        <f t="shared" si="4"/>
        <v>19098383.213732999</v>
      </c>
      <c r="G12" s="144">
        <f t="shared" si="4"/>
        <v>68763.425344999996</v>
      </c>
      <c r="H12" s="144">
        <f>SUM(H13:H14)</f>
        <v>9125743.2386070006</v>
      </c>
      <c r="L12" s="192" t="s">
        <v>25</v>
      </c>
      <c r="M12" s="205">
        <v>16041</v>
      </c>
      <c r="N12" s="205">
        <v>0</v>
      </c>
      <c r="O12" s="205">
        <v>390</v>
      </c>
      <c r="P12" s="205">
        <v>4777</v>
      </c>
      <c r="Q12" s="205">
        <v>0</v>
      </c>
      <c r="R12" s="205">
        <v>0</v>
      </c>
      <c r="S12" s="206">
        <v>21208</v>
      </c>
    </row>
    <row r="13" spans="1:19" ht="18" customHeight="1" x14ac:dyDescent="0.2">
      <c r="A13" s="157" t="s">
        <v>29</v>
      </c>
      <c r="B13" s="143">
        <f t="shared" si="1"/>
        <v>40423130.207355</v>
      </c>
      <c r="C13" s="143">
        <v>0</v>
      </c>
      <c r="D13" s="143">
        <v>8818888.9176039994</v>
      </c>
      <c r="E13" s="143">
        <v>3311351.412066</v>
      </c>
      <c r="F13" s="143">
        <v>19098383.213732999</v>
      </c>
      <c r="G13" s="143">
        <v>68763.425344999996</v>
      </c>
      <c r="H13" s="143">
        <f>9146951.238607-21208</f>
        <v>9125743.2386070006</v>
      </c>
      <c r="I13" s="117"/>
    </row>
    <row r="14" spans="1:19" ht="18" customHeight="1" x14ac:dyDescent="0.2">
      <c r="A14" s="157" t="s">
        <v>48</v>
      </c>
      <c r="B14" s="143">
        <f t="shared" si="1"/>
        <v>1671083.746855</v>
      </c>
      <c r="C14" s="143">
        <v>1671083.746855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1833.0277000000001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8.4469140080000003</v>
      </c>
      <c r="C17" s="172">
        <f t="shared" ref="C17:H17" si="5">SUM(C18:C19)</f>
        <v>2.1093801870000002</v>
      </c>
      <c r="D17" s="172">
        <f>SUM(D18:D19)</f>
        <v>0.26108687899999999</v>
      </c>
      <c r="E17" s="172">
        <f t="shared" si="5"/>
        <v>0</v>
      </c>
      <c r="F17" s="172">
        <f t="shared" si="5"/>
        <v>5.5843109970000002</v>
      </c>
      <c r="G17" s="172">
        <f t="shared" si="5"/>
        <v>4.9788814000000001E-2</v>
      </c>
      <c r="H17" s="173">
        <f t="shared" si="5"/>
        <v>0.442347131</v>
      </c>
      <c r="J17" s="128">
        <v>8446.9140079999979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6.3375338210000001</v>
      </c>
      <c r="C18" s="146">
        <v>0</v>
      </c>
      <c r="D18" s="146">
        <v>0.26108687899999999</v>
      </c>
      <c r="E18" s="146">
        <v>0</v>
      </c>
      <c r="F18" s="146">
        <v>5.5843109970000002</v>
      </c>
      <c r="G18" s="146">
        <v>4.9788814000000001E-2</v>
      </c>
      <c r="H18" s="146">
        <v>0.442347131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2.1093801870000002</v>
      </c>
      <c r="C19" s="161">
        <v>2.1093801870000002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14786190.408604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13367697.719672</v>
      </c>
      <c r="C22" s="147"/>
      <c r="D22" s="148"/>
      <c r="E22" s="147"/>
      <c r="F22" s="147"/>
      <c r="G22" s="147"/>
      <c r="H22" s="147"/>
      <c r="J22" s="105">
        <f>D29</f>
        <v>13085037.802672001</v>
      </c>
      <c r="K22" s="123" t="s">
        <v>42</v>
      </c>
    </row>
    <row r="23" spans="1:15" ht="30.75" customHeight="1" x14ac:dyDescent="0.2">
      <c r="A23" s="162" t="s">
        <v>32</v>
      </c>
      <c r="B23" s="143">
        <v>335917.06614800001</v>
      </c>
      <c r="C23" s="149"/>
      <c r="D23" s="150"/>
      <c r="E23" s="151"/>
      <c r="F23" s="151"/>
      <c r="G23" s="151"/>
      <c r="H23" s="151"/>
      <c r="J23" s="105">
        <f>D34</f>
        <v>1418492.688932</v>
      </c>
      <c r="K23" s="123" t="s">
        <v>41</v>
      </c>
    </row>
    <row r="24" spans="1:15" ht="18" customHeight="1" x14ac:dyDescent="0.2">
      <c r="A24" s="176" t="s">
        <v>14</v>
      </c>
      <c r="B24" s="143">
        <v>938952.54768399999</v>
      </c>
      <c r="C24" s="149"/>
      <c r="D24" s="150"/>
      <c r="E24" s="151"/>
      <c r="F24" s="151"/>
      <c r="G24" s="151"/>
      <c r="H24" s="151"/>
      <c r="J24" s="105">
        <v>282659.91700000002</v>
      </c>
      <c r="K24" s="123" t="s">
        <v>43</v>
      </c>
    </row>
    <row r="25" spans="1:15" ht="18" customHeight="1" x14ac:dyDescent="0.2">
      <c r="A25" s="157" t="s">
        <v>10</v>
      </c>
      <c r="B25" s="143">
        <v>70126.363100000002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5" ht="18" customHeight="1" x14ac:dyDescent="0.2">
      <c r="A26" s="157" t="s">
        <v>12</v>
      </c>
      <c r="B26" s="143">
        <v>73496.712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13085037.802672016</v>
      </c>
      <c r="C29" s="105">
        <f>B22-B29-J24</f>
        <v>-1.548323780298233E-8</v>
      </c>
      <c r="D29" s="138">
        <v>13085037.802672001</v>
      </c>
      <c r="E29" s="105">
        <f>B29-D29</f>
        <v>1.4901161193847656E-8</v>
      </c>
      <c r="F29" s="133"/>
    </row>
    <row r="30" spans="1:15" hidden="1" x14ac:dyDescent="0.2">
      <c r="A30" s="188" t="s">
        <v>32</v>
      </c>
      <c r="B30" s="105">
        <v>335917.06614800001</v>
      </c>
      <c r="C30" s="105">
        <f>B23-B30</f>
        <v>0</v>
      </c>
      <c r="D30" s="138">
        <v>335917.06614800001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938952.54768399999</v>
      </c>
      <c r="C31" s="105">
        <f>B24-B31</f>
        <v>0</v>
      </c>
      <c r="D31" s="138">
        <v>938952.54768399999</v>
      </c>
      <c r="E31" s="105">
        <f>B31-D31</f>
        <v>0</v>
      </c>
    </row>
    <row r="32" spans="1:15" hidden="1" x14ac:dyDescent="0.2">
      <c r="A32" s="188" t="s">
        <v>10</v>
      </c>
      <c r="B32" s="105">
        <v>70126.363100000002</v>
      </c>
      <c r="C32" s="105">
        <f>B25-B32</f>
        <v>0</v>
      </c>
      <c r="D32" s="138">
        <v>70126.363100000002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73496.712000000029</v>
      </c>
      <c r="C33" s="105">
        <f>B26-B33</f>
        <v>0</v>
      </c>
      <c r="D33" s="138">
        <v>73496.712</v>
      </c>
      <c r="E33" s="105">
        <f>B33-D33</f>
        <v>0</v>
      </c>
    </row>
    <row r="34" spans="1:10" hidden="1" x14ac:dyDescent="0.2">
      <c r="B34" s="105">
        <f>SUM(B30:B33)</f>
        <v>1418492.688932</v>
      </c>
      <c r="C34" s="105">
        <f>SUM(C29:C33)</f>
        <v>-1.548323780298233E-8</v>
      </c>
      <c r="D34" s="138">
        <f>SUM(D30:D33)</f>
        <v>1418492.688932</v>
      </c>
      <c r="E34" s="105">
        <f>SUM(E29:E33)</f>
        <v>1.4901161193847656E-8</v>
      </c>
      <c r="J34" s="132"/>
    </row>
    <row r="35" spans="1:10" hidden="1" x14ac:dyDescent="0.2">
      <c r="B35" s="139">
        <f>B34+B29+J24-B22</f>
        <v>1418492.6889320146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2025-07-11T11:01:12Z</dcterms:modified>
</cp:coreProperties>
</file>