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<sst xmlns="http://schemas.openxmlformats.org/spreadsheetml/2006/main" count="507" uniqueCount="334">
  <si>
    <t>№ п/п</t>
  </si>
  <si>
    <t>Общие сведения</t>
  </si>
  <si>
    <t>Ед.изм.</t>
  </si>
  <si>
    <t>Муниципальный продукт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</si>
  <si>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</si>
  <si>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</si>
  <si>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</si>
  <si>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</si>
  <si>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</si>
  <si>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</si>
  <si>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</si>
  <si>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</si>
  <si>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</si>
  <si>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</si>
  <si>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тыс. куб.м</t>
  </si>
  <si>
    <t>Объем потребления ЭЭ, расчеты за которую осуществляются с использованием приборов учета</t>
  </si>
  <si>
    <t>тыс.кВтч</t>
  </si>
  <si>
    <t>Объем потребления ТЭ, расчеты за которую осуществляются с использованием приборов учета</t>
  </si>
  <si>
    <t>тыс.Гкал</t>
  </si>
  <si>
    <t>Объем потребления воды, расчеты за которую осуществляются с использованием приборов учета</t>
  </si>
  <si>
    <t>Объем потребления природного газа, расчеты за который осуществляются с использованием приборов учета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</si>
  <si>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</si>
  <si>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</si>
  <si>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</si>
  <si>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</si>
  <si>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</si>
  <si>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руб. /куб.м.</t>
  </si>
  <si>
    <t>Тариф на природный газ по МО</t>
  </si>
  <si>
    <t>руб./ тыс.куб.м.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</si>
  <si>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</si>
  <si>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</si>
  <si>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</si>
  <si>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</si>
  <si>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</si>
  <si>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</si>
  <si>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</si>
  <si>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</si>
  <si>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</si>
  <si>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</si>
  <si>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</si>
  <si>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</si>
  <si>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</si>
  <si>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сотрудников бюджетного сектора, в котором расходы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</si>
  <si>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</si>
  <si>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</si>
  <si>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сотрудников бюджетного сектора,в котором расходы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</si>
  <si>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</si>
  <si>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</si>
  <si>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Площадь БУ, в котором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</si>
  <si>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</si>
  <si>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Площадь БУ, в котором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</si>
  <si>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</si>
  <si>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</si>
  <si>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 xml:space="preserve">Бюджет МО 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</si>
  <si>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</si>
  <si>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</si>
  <si>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</si>
  <si>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</si>
  <si>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</si>
  <si>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</si>
  <si>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</si>
  <si>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</si>
  <si>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</si>
  <si>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</si>
  <si>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</si>
  <si>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 xml:space="preserve">Расходы бюджета МО на предоставление социальной поддержки гражданам по оплате жилого помещения и коммунальных услуг 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</si>
  <si>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</si>
  <si>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</si>
  <si>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</si>
  <si>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</si>
  <si>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</si>
  <si>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</si>
  <si>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</si>
  <si>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</si>
  <si>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</si>
  <si>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</si>
  <si>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</si>
  <si>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</si>
  <si>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</si>
  <si>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</si>
  <si>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</si>
  <si>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</si>
  <si>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</si>
  <si>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</si>
  <si>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</si>
  <si>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</si>
  <si>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</si>
  <si>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</si>
  <si>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</si>
  <si>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домах, где расчеты за ТЭ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</si>
  <si>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</si>
  <si>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</si>
  <si>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</si>
  <si>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</si>
  <si>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</si>
  <si>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</si>
  <si>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Гкалч</t>
  </si>
  <si>
    <t>Объем потерь воды при ее передаче</t>
  </si>
  <si>
    <t>Объем ЭЭ, используемой при передаче (транспортировке) воды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</si>
  <si>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</si>
  <si>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</si>
  <si>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</si>
  <si>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</si>
  <si>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</si>
  <si>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</si>
  <si>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</si>
  <si>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</si>
  <si>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кг у.т./ тыс.руб.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</si>
  <si>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</si>
  <si>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</si>
  <si>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%</t>
  </si>
  <si>
    <t>А.3.</t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</si>
  <si>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</si>
  <si>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</si>
  <si>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</si>
  <si>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</si>
  <si>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</si>
  <si>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</si>
  <si>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</si>
  <si>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</si>
  <si>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</si>
  <si>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</si>
  <si>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</si>
  <si>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</si>
  <si>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</si>
  <si>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</si>
  <si>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В.2.</t>
  </si>
  <si>
    <t>Экономия ЭЭ  в стоимостном выражении</t>
  </si>
  <si>
    <t>В.3.</t>
  </si>
  <si>
    <t>Экономия ТЭ в натуральном выражении</t>
  </si>
  <si>
    <t>В.4.</t>
  </si>
  <si>
    <t>Экономия ТЭ  в стоимостном выражении</t>
  </si>
  <si>
    <t xml:space="preserve"> тыс.руб.</t>
  </si>
  <si>
    <t>В.5.</t>
  </si>
  <si>
    <t>Экономия воды в натуральном выражении</t>
  </si>
  <si>
    <t>тыс.м.куб</t>
  </si>
  <si>
    <t>В.6.</t>
  </si>
  <si>
    <t>Экономия воды в стоимостном выражении</t>
  </si>
  <si>
    <t>В.7.</t>
  </si>
  <si>
    <t>Экономия природного газа  в натуральном выражении</t>
  </si>
  <si>
    <t>В.8.</t>
  </si>
  <si>
    <t>Экономия природного газа  в стоимостном выражении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</si>
  <si>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</si>
  <si>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</si>
  <si>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</si>
  <si>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</si>
  <si>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</si>
  <si>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</si>
  <si>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</si>
  <si>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 общей площади, расчеты за которую осуществляются с использованием приборов учета на 1 кв.м.</t>
  </si>
  <si>
    <t>С.4.</t>
  </si>
  <si>
    <t>Изменение уд.расхода ТЭ БУ  общей площади, расчеты за которую осуществляются с применением расчетным способом на 1 кв.м.</t>
  </si>
  <si>
    <t>С.6.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</si>
  <si>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</si>
  <si>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</si>
  <si>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С.7.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</si>
  <si>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</si>
  <si>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</si>
  <si>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С.8.</t>
  </si>
  <si>
    <t>Уд.расход воды на обеспечение БУ, расчеты за которую осуществляются с применением расчетных способов на 1 чел.</t>
  </si>
  <si>
    <t>С.9.</t>
  </si>
  <si>
    <t>Изменение уд.расхода воды на обеспечение БУ, расчеты за которую осуществляются с использованием приборов учета на 1 чел.</t>
  </si>
  <si>
    <t>С.10.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</si>
  <si>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</si>
  <si>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С.11.</t>
  </si>
  <si>
    <t>Изменение отношения уд.расхода воды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</si>
  <si>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С.12.</t>
  </si>
  <si>
    <t>С.13.</t>
  </si>
  <si>
    <t>С.14.</t>
  </si>
  <si>
    <t>С.15.</t>
  </si>
  <si>
    <t>С.16.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</si>
  <si>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</si>
  <si>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С.17.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</si>
  <si>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</si>
  <si>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С.18.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</si>
  <si>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</si>
  <si>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С.19.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</si>
  <si>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</si>
  <si>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С.20.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</si>
  <si>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</si>
  <si>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С.21.</t>
  </si>
  <si>
    <t xml:space="preserve">Доля расходов бюджета МО на обеспечение энергетическими ресурсами БУ </t>
  </si>
  <si>
    <t>С.21.1.</t>
  </si>
  <si>
    <t>для фактических условий</t>
  </si>
  <si>
    <t>для сопоставимых условий</t>
  </si>
  <si>
    <t>С.22.</t>
  </si>
  <si>
    <t>Динамика расходов бюджета МО на обеспечение энергетическими ресурсами БУ (для фактических и сопоставимых условий)</t>
  </si>
  <si>
    <t>С.22.1.</t>
  </si>
  <si>
    <t>С.22.2.</t>
  </si>
  <si>
    <t>С.23.</t>
  </si>
  <si>
    <t>Доля расходов бюджета МО на предоставление субсидий организациям коммунального комплекса на приобретение топлива</t>
  </si>
  <si>
    <t>С.24.</t>
  </si>
  <si>
    <t>Динамика расходов бюджета МО на предоставление субсидий организациям коммунального комплекса на приобретение топлива</t>
  </si>
  <si>
    <t>С.25.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</si>
  <si>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</si>
  <si>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>С.26.</t>
  </si>
  <si>
    <t>Число энергосервисных договоров, заключенных муниципальными заказчиками</t>
  </si>
  <si>
    <t>С.27.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</si>
  <si>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</si>
  <si>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С.28.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</si>
  <si>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</si>
  <si>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С.29.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</si>
  <si>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</si>
  <si>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</si>
  <si>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</si>
  <si>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</si>
  <si>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</si>
  <si>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D.2.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</si>
  <si>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</si>
  <si>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</si>
  <si>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</si>
  <si>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</si>
  <si>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</si>
  <si>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</si>
  <si>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</si>
  <si>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</si>
  <si>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</si>
  <si>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</si>
  <si>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</si>
  <si>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</si>
  <si>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</si>
  <si>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</si>
  <si>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</si>
  <si>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D.10.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</si>
  <si>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</si>
  <si>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D.11.</t>
  </si>
  <si>
    <t>Число жилых домов, в отношении которых проведено ЭО</t>
  </si>
  <si>
    <t>D.12.</t>
  </si>
  <si>
    <t>Доля жилых домов, в отношении которых проведено ЭО, в общем числе жилых домов</t>
  </si>
  <si>
    <t>D.13.</t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</si>
  <si>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</si>
  <si>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</si>
  <si>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</si>
  <si>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</si>
  <si>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</si>
  <si>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</si>
  <si>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D.15.2.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</si>
  <si>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</si>
  <si>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</si>
  <si>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</si>
  <si>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D.16.2.</t>
  </si>
  <si>
    <t>D.17.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</si>
  <si>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</si>
  <si>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</si>
  <si>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D.17.2.</t>
  </si>
  <si>
    <t>D.18.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</si>
  <si>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</si>
  <si>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</si>
  <si>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D.19.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</si>
  <si>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</si>
  <si>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</si>
  <si>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</si>
  <si>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</si>
  <si>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D.20.2.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</si>
  <si>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</si>
  <si>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</si>
  <si>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</si>
  <si>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D.21.2.</t>
  </si>
  <si>
    <t>D.22.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</si>
  <si>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</si>
  <si>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</si>
  <si>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D.22.2.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</si>
  <si>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</si>
  <si>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</si>
  <si>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</si>
  <si>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</si>
  <si>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</si>
  <si>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</si>
  <si>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</si>
  <si>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</si>
  <si>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D.25.2.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</si>
  <si>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</si>
  <si>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</si>
  <si>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</si>
  <si>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D.26.2.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</si>
  <si>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</si>
  <si>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</si>
  <si>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</si>
  <si>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D.27.2.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</si>
  <si>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</si>
  <si>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</si>
  <si>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</si>
  <si>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</si>
  <si>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</si>
  <si>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D.30.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</si>
  <si>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</si>
  <si>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</si>
  <si>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D.30.2.</t>
  </si>
  <si>
    <t>D.31.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</si>
  <si>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</si>
  <si>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</si>
  <si>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D.31.2.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</si>
  <si>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</si>
  <si>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</si>
  <si>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</si>
  <si>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D.32.2.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</si>
  <si>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</si>
  <si>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</si>
  <si>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</si>
  <si>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Е.2.</t>
  </si>
  <si>
    <t>Изменение уд.расхода топлива на выработку ТЭ</t>
  </si>
  <si>
    <t>Е.3.</t>
  </si>
  <si>
    <t>Динамика изменения фактического объема потерь ЭЭ при ее передаче по распределительным сетям</t>
  </si>
  <si>
    <t>Е.4.</t>
  </si>
  <si>
    <t>Динамика изменения фактического объема потерь ТЭ при ее передаче</t>
  </si>
  <si>
    <t>Е.5.</t>
  </si>
  <si>
    <t>Динамика изменения фактического объема потерь воды при ее передаче</t>
  </si>
  <si>
    <t>Е.6.</t>
  </si>
  <si>
    <t>Динамика изменения объемов ЭЭ, используемой при передаче (транспортировке) воды</t>
  </si>
  <si>
    <t>кВт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</si>
  <si>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</si>
  <si>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</si>
  <si>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</si>
  <si>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</si>
  <si>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</si>
  <si>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С.21.2.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</si>
  <si>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</si>
  <si>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</si>
  <si>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</si>
  <si>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</si>
  <si>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</si>
  <si>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>Уд.расход ЭЭ на обеспечение БУ, расчеты за которую осуществляются с использованием приборов учета на 1 кв.м.</t>
  </si>
  <si>
    <t>Уд.расход ЭЭ на обеспечение БУ, расчеты за которую осуществляются с применением расчетных способов на 1 кв.м.</t>
  </si>
  <si>
    <t>Изменение уд.расхода ЭЭ на обеспечение БУ, расчеты за которую осуществляются с использованием приборов учета на 1 кв.м.</t>
  </si>
  <si>
    <t>Изменение уд.расхода ЭЭ на обеспечение БУ, расчеты за которую осуществляются с применением расчетных способов на 1 кв.м.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</si>
  <si>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</si>
  <si>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</si>
  <si>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ПРИЛОЖЕНИЕ № 1</t>
  </si>
  <si>
    <t>к муниципальной программе</t>
  </si>
  <si>
    <t xml:space="preserve">"Энергосбережение и повышение энергетической </t>
  </si>
  <si>
    <t>на 2014-2020 годы"</t>
  </si>
  <si>
    <t>Значения показателей</t>
  </si>
  <si>
    <t>Перечень показателей (индикаторов) муниципальной программы Моршанского района и их значений</t>
  </si>
  <si>
    <t>эффективности  Моршанского района Тамбовской области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</si>
</sst>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0.0000000"/>
    <numFmt numFmtId="174" formatCode="0.0%"/>
  </numFmts>
  <fonts count="48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8" fontId="4" fillId="0" borderId="10" xfId="0" applyNumberFormat="1" applyFont="1" applyFill="1" applyBorder="1" applyAlignment="1">
      <alignment wrapText="1"/>
    </xf>
    <xf numFmtId="168" fontId="4" fillId="0" borderId="10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justify" wrapText="1"/>
    </xf>
    <xf numFmtId="168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69" fontId="0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pane xSplit="2" ySplit="13" topLeftCell="C8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51" sqref="M51"/>
    </sheetView>
  </sheetViews>
  <sheetFormatPr defaultColWidth="9.00390625" defaultRowHeight="12.75"/>
  <cols>
    <col min="1" max="1" width="4.375" style="10" customWidth="1"/>
    <col min="2" max="2" width="25.375" style="10" customWidth="1"/>
    <col min="3" max="3" width="9.125" style="10" customWidth="1"/>
    <col min="4" max="4" width="9.125" style="10" hidden="1" customWidth="1"/>
    <col min="5" max="5" width="11.875" style="10" hidden="1" customWidth="1"/>
    <col min="6" max="6" width="11.625" style="10" hidden="1" customWidth="1"/>
    <col min="7" max="8" width="10.00390625" style="8" hidden="1" customWidth="1"/>
    <col min="9" max="16" width="10.00390625" style="8" bestFit="1" customWidth="1"/>
    <col min="17" max="17" width="13.125" style="8" customWidth="1"/>
    <col min="18" max="16384" width="9.125" style="10" customWidth="1"/>
  </cols>
  <sheetData>
    <row r="1" spans="15:17" ht="12.75">
      <c r="O1" s="37" t="s">
        <v>327</v>
      </c>
      <c r="P1" s="37"/>
      <c r="Q1" s="37"/>
    </row>
    <row r="2" spans="15:17" ht="12.75">
      <c r="O2" s="38" t="s">
        <v>328</v>
      </c>
      <c r="P2" s="38"/>
      <c r="Q2" s="38"/>
    </row>
    <row r="3" spans="14:17" ht="12.75">
      <c r="N3" s="38" t="s">
        <v>329</v>
      </c>
      <c r="O3" s="38"/>
      <c r="P3" s="38"/>
      <c r="Q3" s="38"/>
    </row>
    <row r="4" spans="14:17" ht="12.75">
      <c r="N4" s="38" t="s">
        <v>333</v>
      </c>
      <c r="O4" s="38"/>
      <c r="P4" s="38"/>
      <c r="Q4" s="38"/>
    </row>
    <row r="5" spans="14:17" ht="12.75">
      <c r="N5" s="39" t="s">
        <v>330</v>
      </c>
      <c r="O5" s="39"/>
      <c r="P5" s="39"/>
      <c r="Q5" s="39"/>
    </row>
    <row r="6" spans="14:17" ht="12.75">
      <c r="N6" s="36"/>
      <c r="O6" s="36"/>
      <c r="P6" s="36"/>
      <c r="Q6" s="36"/>
    </row>
    <row r="7" spans="2:17" ht="12.75">
      <c r="B7" s="40" t="s">
        <v>332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2:17" ht="0.75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2:17" ht="12.75" hidden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4:17" ht="12.75">
      <c r="N10" s="39"/>
      <c r="O10" s="39"/>
      <c r="P10" s="39"/>
      <c r="Q10" s="39"/>
    </row>
    <row r="11" spans="1:17" ht="12.75">
      <c r="A11" s="41" t="s">
        <v>0</v>
      </c>
      <c r="B11" s="41" t="s">
        <v>1</v>
      </c>
      <c r="C11" s="41" t="s">
        <v>2</v>
      </c>
      <c r="D11" s="42" t="s">
        <v>331</v>
      </c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12.75">
      <c r="A12" s="41"/>
      <c r="B12" s="41"/>
      <c r="C12" s="41"/>
      <c r="D12" s="11">
        <v>2007</v>
      </c>
      <c r="E12" s="11">
        <v>2008</v>
      </c>
      <c r="F12" s="11">
        <v>2009</v>
      </c>
      <c r="G12" s="11">
        <v>2010</v>
      </c>
      <c r="H12" s="11">
        <v>2011</v>
      </c>
      <c r="I12" s="11">
        <v>2012</v>
      </c>
      <c r="J12" s="11">
        <v>2013</v>
      </c>
      <c r="K12" s="11">
        <v>2014</v>
      </c>
      <c r="L12" s="11">
        <v>2015</v>
      </c>
      <c r="M12" s="11">
        <v>2016</v>
      </c>
      <c r="N12" s="11">
        <v>2017</v>
      </c>
      <c r="O12" s="11">
        <v>2018</v>
      </c>
      <c r="P12" s="11">
        <v>2019</v>
      </c>
      <c r="Q12" s="11">
        <v>2020</v>
      </c>
    </row>
    <row r="13" spans="1:17" ht="12.75">
      <c r="A13" s="9">
        <v>1</v>
      </c>
      <c r="B13" s="9">
        <v>2</v>
      </c>
      <c r="C13" s="9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  <c r="M13" s="1">
        <v>13</v>
      </c>
      <c r="N13" s="1">
        <v>14</v>
      </c>
      <c r="O13" s="1">
        <v>15</v>
      </c>
      <c r="P13" s="1">
        <v>16</v>
      </c>
      <c r="Q13" s="1">
        <v>17</v>
      </c>
    </row>
    <row r="14" spans="1:17" ht="12.75">
      <c r="A14" s="9">
        <v>1</v>
      </c>
      <c r="B14" s="12" t="s">
        <v>3</v>
      </c>
      <c r="C14" s="9" t="s">
        <v>4</v>
      </c>
      <c r="D14" s="1">
        <v>1.0236</v>
      </c>
      <c r="E14" s="1">
        <v>1.2103</v>
      </c>
      <c r="F14" s="1">
        <v>0.938</v>
      </c>
      <c r="G14" s="5">
        <v>0.9406</v>
      </c>
      <c r="H14" s="5">
        <v>0.9553</v>
      </c>
      <c r="I14" s="5">
        <v>0.9604</v>
      </c>
      <c r="J14" s="5">
        <v>0.9658</v>
      </c>
      <c r="K14" s="5">
        <v>0.9701</v>
      </c>
      <c r="L14" s="5">
        <v>0.9883</v>
      </c>
      <c r="M14" s="5">
        <v>1.0224</v>
      </c>
      <c r="N14" s="5">
        <v>1.0995</v>
      </c>
      <c r="O14" s="5">
        <v>1.1468</v>
      </c>
      <c r="P14" s="5">
        <v>1.2</v>
      </c>
      <c r="Q14" s="5">
        <v>1.2865</v>
      </c>
    </row>
    <row r="15" spans="1:17" ht="18" customHeight="1">
      <c r="A15" s="9">
        <v>2</v>
      </c>
      <c r="B15" s="12" t="s">
        <v>5</v>
      </c>
      <c r="C15" s="9" t="s">
        <v>6</v>
      </c>
      <c r="D15" s="18">
        <v>207.08</v>
      </c>
      <c r="E15" s="18">
        <v>197.21</v>
      </c>
      <c r="F15" s="18">
        <v>119.91</v>
      </c>
      <c r="G15" s="6">
        <f>$D15*0.958</f>
        <v>198.38264</v>
      </c>
      <c r="H15" s="6">
        <f>$D15*0.916</f>
        <v>189.68528</v>
      </c>
      <c r="I15" s="6">
        <v>181.2</v>
      </c>
      <c r="J15" s="6">
        <v>150.93959999999998</v>
      </c>
      <c r="K15" s="6">
        <v>143.5104</v>
      </c>
      <c r="L15" s="6">
        <v>135.89999999999998</v>
      </c>
      <c r="M15" s="6">
        <v>130.464</v>
      </c>
      <c r="N15" s="6">
        <v>125.02799999999998</v>
      </c>
      <c r="O15" s="6">
        <v>119.592</v>
      </c>
      <c r="P15" s="6">
        <v>114.15599999999999</v>
      </c>
      <c r="Q15" s="6">
        <v>108.71999999999998</v>
      </c>
    </row>
    <row r="16" spans="1:17" ht="12.75">
      <c r="A16" s="9">
        <v>3</v>
      </c>
      <c r="B16" s="12" t="s">
        <v>7</v>
      </c>
      <c r="C16" s="9" t="s">
        <v>8</v>
      </c>
      <c r="D16" s="1">
        <v>492529.27</v>
      </c>
      <c r="E16" s="1">
        <v>465904.52</v>
      </c>
      <c r="F16" s="1">
        <v>236662.09</v>
      </c>
      <c r="G16" s="3">
        <f>$D16*0.958</f>
        <v>471843.04066</v>
      </c>
      <c r="H16" s="3">
        <f>$D16*0.916</f>
        <v>451156.81132000004</v>
      </c>
      <c r="I16" s="3">
        <v>236662.09</v>
      </c>
      <c r="J16" s="3">
        <v>197139.52096999998</v>
      </c>
      <c r="K16" s="3">
        <v>187436.37528</v>
      </c>
      <c r="L16" s="3">
        <v>177496.5675</v>
      </c>
      <c r="M16" s="3">
        <v>170396.70479999998</v>
      </c>
      <c r="N16" s="3">
        <v>163296.84209999998</v>
      </c>
      <c r="O16" s="3">
        <v>156196.9794</v>
      </c>
      <c r="P16" s="3">
        <v>149097.1167</v>
      </c>
      <c r="Q16" s="3">
        <f>I16*0.6</f>
        <v>141997.254</v>
      </c>
    </row>
    <row r="17" spans="1:17" ht="12.75">
      <c r="A17" s="9">
        <v>4</v>
      </c>
      <c r="B17" s="12" t="s">
        <v>9</v>
      </c>
      <c r="C17" s="9" t="s">
        <v>10</v>
      </c>
      <c r="D17" s="1">
        <v>16.33</v>
      </c>
      <c r="E17" s="1">
        <v>16.33</v>
      </c>
      <c r="F17" s="1">
        <v>15.96</v>
      </c>
      <c r="G17" s="3">
        <f>$D17*0.958</f>
        <v>15.644139999999998</v>
      </c>
      <c r="H17" s="3">
        <f>$D17*0.916</f>
        <v>14.958279999999998</v>
      </c>
      <c r="I17" s="3">
        <v>6.22</v>
      </c>
      <c r="J17" s="3">
        <v>5.7224</v>
      </c>
      <c r="K17" s="3">
        <v>5.4736</v>
      </c>
      <c r="L17" s="3">
        <v>5.3492</v>
      </c>
      <c r="M17" s="3">
        <v>5.224799999999999</v>
      </c>
      <c r="N17" s="3">
        <v>4.976</v>
      </c>
      <c r="O17" s="3">
        <v>4.8516</v>
      </c>
      <c r="P17" s="3">
        <v>4.7272</v>
      </c>
      <c r="Q17" s="3">
        <v>4.4784</v>
      </c>
    </row>
    <row r="18" spans="1:17" ht="12.75">
      <c r="A18" s="9">
        <v>5</v>
      </c>
      <c r="B18" s="12" t="s">
        <v>11</v>
      </c>
      <c r="C18" s="9" t="s">
        <v>12</v>
      </c>
      <c r="D18" s="1">
        <v>1555.36</v>
      </c>
      <c r="E18" s="1">
        <v>1610.37</v>
      </c>
      <c r="F18" s="1">
        <v>1633.75</v>
      </c>
      <c r="G18" s="3">
        <f>$D18*0.958</f>
        <v>1490.03488</v>
      </c>
      <c r="H18" s="3">
        <f>$D18*0.916</f>
        <v>1424.70976</v>
      </c>
      <c r="I18" s="3">
        <v>1424.71</v>
      </c>
      <c r="J18" s="3">
        <v>1186.78343</v>
      </c>
      <c r="K18" s="3">
        <v>1128.37032</v>
      </c>
      <c r="L18" s="3">
        <v>1068.5325</v>
      </c>
      <c r="M18" s="3">
        <v>1025.7912</v>
      </c>
      <c r="N18" s="3">
        <v>983.0499</v>
      </c>
      <c r="O18" s="3">
        <v>940.3086000000001</v>
      </c>
      <c r="P18" s="3">
        <v>897.5673</v>
      </c>
      <c r="Q18" s="3">
        <v>854.826</v>
      </c>
    </row>
    <row r="19" spans="1:17" ht="22.5">
      <c r="A19" s="9">
        <v>6</v>
      </c>
      <c r="B19" s="12" t="s">
        <v>13</v>
      </c>
      <c r="C19" s="9" t="s">
        <v>14</v>
      </c>
      <c r="D19" s="1">
        <v>32324.3</v>
      </c>
      <c r="E19" s="1">
        <v>31613.3</v>
      </c>
      <c r="F19" s="1">
        <v>32222.1</v>
      </c>
      <c r="G19" s="3">
        <f>$D19*0.958</f>
        <v>30966.679399999997</v>
      </c>
      <c r="H19" s="3">
        <f>$D19*0.916</f>
        <v>29609.0588</v>
      </c>
      <c r="I19" s="3">
        <v>29609.06</v>
      </c>
      <c r="J19" s="3">
        <v>24664.34698</v>
      </c>
      <c r="K19" s="3">
        <v>23450.37552</v>
      </c>
      <c r="L19" s="3">
        <v>22206.795000000002</v>
      </c>
      <c r="M19" s="3">
        <v>21318.5232</v>
      </c>
      <c r="N19" s="3">
        <v>20430.2514</v>
      </c>
      <c r="O19" s="3">
        <v>19541.979600000002</v>
      </c>
      <c r="P19" s="3">
        <v>18653.7078</v>
      </c>
      <c r="Q19" s="3">
        <v>17765.436</v>
      </c>
    </row>
    <row r="20" spans="1:17" ht="33.75">
      <c r="A20" s="9">
        <v>7</v>
      </c>
      <c r="B20" s="7" t="s">
        <v>15</v>
      </c>
      <c r="C20" s="9" t="s">
        <v>16</v>
      </c>
      <c r="D20" s="1">
        <v>492405.51</v>
      </c>
      <c r="E20" s="1">
        <v>465833.93</v>
      </c>
      <c r="F20" s="1">
        <v>236628.19</v>
      </c>
      <c r="G20" s="2">
        <f>IF(F16-F20&gt;F16/10,F20+(F16-F20)/2,G16)</f>
        <v>471843.04066</v>
      </c>
      <c r="H20" s="2">
        <f>H16</f>
        <v>451156.81132000004</v>
      </c>
      <c r="I20" s="2">
        <v>236662.09</v>
      </c>
      <c r="J20" s="2">
        <v>197139.52096999998</v>
      </c>
      <c r="K20" s="2">
        <v>187436.37528</v>
      </c>
      <c r="L20" s="2">
        <v>177496.5675</v>
      </c>
      <c r="M20" s="2">
        <v>170396.70479999998</v>
      </c>
      <c r="N20" s="2">
        <v>163296.84209999998</v>
      </c>
      <c r="O20" s="2">
        <v>156196.9794</v>
      </c>
      <c r="P20" s="2">
        <v>149097.1167</v>
      </c>
      <c r="Q20" s="2">
        <v>141997.25</v>
      </c>
    </row>
    <row r="21" spans="1:17" ht="33.75">
      <c r="A21" s="9">
        <v>8</v>
      </c>
      <c r="B21" s="7" t="s">
        <v>17</v>
      </c>
      <c r="C21" s="9" t="s">
        <v>18</v>
      </c>
      <c r="D21" s="1">
        <v>0</v>
      </c>
      <c r="E21" s="1">
        <v>0</v>
      </c>
      <c r="F21" s="1">
        <v>0</v>
      </c>
      <c r="G21" s="2">
        <f>IF(F17-F21&gt;F17/10,F21+(F17-F21)/2,G17)</f>
        <v>7.98</v>
      </c>
      <c r="H21" s="3">
        <f>H17</f>
        <v>14.958279999999998</v>
      </c>
      <c r="I21" s="3">
        <v>0.9</v>
      </c>
      <c r="J21" s="3">
        <v>1</v>
      </c>
      <c r="K21" s="3">
        <v>5.4736</v>
      </c>
      <c r="L21" s="3">
        <v>5.3492</v>
      </c>
      <c r="M21" s="3">
        <v>5.224799999999999</v>
      </c>
      <c r="N21" s="3">
        <v>4.976</v>
      </c>
      <c r="O21" s="3">
        <v>4.8516</v>
      </c>
      <c r="P21" s="3">
        <v>4.7272</v>
      </c>
      <c r="Q21" s="3">
        <v>4.4784</v>
      </c>
    </row>
    <row r="22" spans="1:17" ht="33.75">
      <c r="A22" s="9">
        <v>9</v>
      </c>
      <c r="B22" s="7" t="s">
        <v>19</v>
      </c>
      <c r="C22" s="9" t="s">
        <v>12</v>
      </c>
      <c r="D22" s="1">
        <v>57.4</v>
      </c>
      <c r="E22" s="1">
        <v>73.37</v>
      </c>
      <c r="F22" s="1">
        <v>115.78</v>
      </c>
      <c r="G22" s="2">
        <f>IF(F18-F22&gt;F18/10,F22+(F18-F22)/2,G18)</f>
        <v>874.765</v>
      </c>
      <c r="H22" s="3">
        <f>H18</f>
        <v>1424.70976</v>
      </c>
      <c r="I22" s="3">
        <v>1424.71</v>
      </c>
      <c r="J22" s="3">
        <v>1186.78343</v>
      </c>
      <c r="K22" s="3">
        <v>1128.37032</v>
      </c>
      <c r="L22" s="3">
        <v>1068.5325</v>
      </c>
      <c r="M22" s="3">
        <v>1025.7912</v>
      </c>
      <c r="N22" s="3">
        <v>983.0499</v>
      </c>
      <c r="O22" s="3">
        <v>940.3086000000001</v>
      </c>
      <c r="P22" s="3">
        <v>897.5673</v>
      </c>
      <c r="Q22" s="3">
        <v>854.826</v>
      </c>
    </row>
    <row r="23" spans="1:17" ht="45">
      <c r="A23" s="9">
        <v>10</v>
      </c>
      <c r="B23" s="7" t="s">
        <v>20</v>
      </c>
      <c r="C23" s="9" t="s">
        <v>12</v>
      </c>
      <c r="D23" s="1">
        <v>15079.6</v>
      </c>
      <c r="E23" s="1">
        <v>16199.1</v>
      </c>
      <c r="F23" s="1">
        <v>18278</v>
      </c>
      <c r="G23" s="2">
        <f>IF(F19-F23&gt;F19/10,F23+(F19-F23)/2,G19)</f>
        <v>25250.05</v>
      </c>
      <c r="H23" s="3">
        <f>H19</f>
        <v>29609.0588</v>
      </c>
      <c r="I23" s="3">
        <v>29609.06</v>
      </c>
      <c r="J23" s="3">
        <v>24664.34698</v>
      </c>
      <c r="K23" s="3">
        <v>23450.37552</v>
      </c>
      <c r="L23" s="3">
        <v>22206.795000000002</v>
      </c>
      <c r="M23" s="3">
        <v>21318.5232</v>
      </c>
      <c r="N23" s="3">
        <v>20430.2514</v>
      </c>
      <c r="O23" s="3">
        <v>19541.979600000002</v>
      </c>
      <c r="P23" s="3">
        <v>18653.7078</v>
      </c>
      <c r="Q23" s="3">
        <v>17765.436</v>
      </c>
    </row>
    <row r="24" spans="1:17" ht="12.75">
      <c r="A24" s="9">
        <v>11</v>
      </c>
      <c r="B24" s="12" t="s">
        <v>21</v>
      </c>
      <c r="C24" s="9" t="s">
        <v>22</v>
      </c>
      <c r="D24" s="1">
        <v>0.99</v>
      </c>
      <c r="E24" s="1">
        <v>1.13</v>
      </c>
      <c r="F24" s="1">
        <v>1.44</v>
      </c>
      <c r="G24" s="2">
        <f>F24*1.06</f>
        <v>1.5264</v>
      </c>
      <c r="H24" s="2">
        <f>G24*1.061</f>
        <v>1.6195103999999998</v>
      </c>
      <c r="I24" s="2">
        <v>1.7</v>
      </c>
      <c r="J24" s="3">
        <v>1.85</v>
      </c>
      <c r="K24" s="3">
        <v>2.035</v>
      </c>
      <c r="L24" s="3">
        <v>2.2385</v>
      </c>
      <c r="M24" s="3">
        <v>2.4623500000000003</v>
      </c>
      <c r="N24" s="3">
        <v>2.7085850000000007</v>
      </c>
      <c r="O24" s="3">
        <v>2.979443500000001</v>
      </c>
      <c r="P24" s="3">
        <v>3.277387850000001</v>
      </c>
      <c r="Q24" s="3">
        <v>3.6051266350000013</v>
      </c>
    </row>
    <row r="25" spans="1:17" ht="12.75">
      <c r="A25" s="9">
        <v>12</v>
      </c>
      <c r="B25" s="12" t="s">
        <v>23</v>
      </c>
      <c r="C25" s="9" t="s">
        <v>24</v>
      </c>
      <c r="D25" s="1">
        <v>702</v>
      </c>
      <c r="E25" s="1">
        <v>821.12</v>
      </c>
      <c r="F25" s="1">
        <v>858.38</v>
      </c>
      <c r="G25" s="2">
        <f>F25*1.06</f>
        <v>909.8828000000001</v>
      </c>
      <c r="H25" s="2">
        <f>G25*1.061</f>
        <v>965.3856508</v>
      </c>
      <c r="I25" s="3">
        <v>1386.83</v>
      </c>
      <c r="J25" s="3">
        <v>1587.98</v>
      </c>
      <c r="K25" s="2">
        <v>1746.7780000000002</v>
      </c>
      <c r="L25" s="2">
        <v>1921.4558000000004</v>
      </c>
      <c r="M25" s="2">
        <v>2113.6013800000005</v>
      </c>
      <c r="N25" s="2">
        <v>2324.961518000001</v>
      </c>
      <c r="O25" s="2">
        <v>2557.4576698000014</v>
      </c>
      <c r="P25" s="2">
        <v>2813.203436780002</v>
      </c>
      <c r="Q25" s="2">
        <v>3094.5237804580024</v>
      </c>
    </row>
    <row r="26" spans="1:17" ht="12.75">
      <c r="A26" s="9">
        <v>13</v>
      </c>
      <c r="B26" s="12" t="s">
        <v>25</v>
      </c>
      <c r="C26" s="9" t="s">
        <v>26</v>
      </c>
      <c r="D26" s="1">
        <v>7.9</v>
      </c>
      <c r="E26" s="1">
        <v>9.35</v>
      </c>
      <c r="F26" s="1">
        <v>11.22</v>
      </c>
      <c r="G26" s="2">
        <f>F26*1.06</f>
        <v>11.893200000000002</v>
      </c>
      <c r="H26" s="2">
        <f>G26*1.061</f>
        <v>12.618685200000002</v>
      </c>
      <c r="I26" s="3">
        <v>16.08</v>
      </c>
      <c r="J26" s="3">
        <v>17.012639999999998</v>
      </c>
      <c r="K26" s="3">
        <v>18.0333984</v>
      </c>
      <c r="L26" s="3">
        <v>19.115402304</v>
      </c>
      <c r="M26" s="3">
        <v>20.26232644224</v>
      </c>
      <c r="N26" s="3">
        <v>21.4780660287744</v>
      </c>
      <c r="O26" s="3">
        <v>22.766749990500866</v>
      </c>
      <c r="P26" s="3">
        <v>24.13275498993092</v>
      </c>
      <c r="Q26" s="3">
        <v>25.580720289326777</v>
      </c>
    </row>
    <row r="27" spans="1:18" ht="22.5">
      <c r="A27" s="9">
        <v>14</v>
      </c>
      <c r="B27" s="12" t="s">
        <v>27</v>
      </c>
      <c r="C27" s="9" t="s">
        <v>28</v>
      </c>
      <c r="D27" s="1">
        <v>1573.95</v>
      </c>
      <c r="E27" s="1">
        <v>1941.87</v>
      </c>
      <c r="F27" s="1">
        <v>2278.12</v>
      </c>
      <c r="G27" s="2">
        <f>F27*1.06</f>
        <v>2414.8072</v>
      </c>
      <c r="H27" s="2">
        <f>G27*1.061</f>
        <v>2562.1104392</v>
      </c>
      <c r="I27" s="2">
        <v>4247.5</v>
      </c>
      <c r="J27" s="2">
        <v>4884.625</v>
      </c>
      <c r="K27" s="2">
        <v>5617.318749999999</v>
      </c>
      <c r="L27" s="2">
        <v>6459.916562499999</v>
      </c>
      <c r="M27" s="2">
        <v>7428.904046874998</v>
      </c>
      <c r="N27" s="2">
        <v>7726.060208749998</v>
      </c>
      <c r="O27" s="2">
        <v>8011.924436473748</v>
      </c>
      <c r="P27" s="2">
        <v>8284.329867313856</v>
      </c>
      <c r="Q27" s="2">
        <v>8565.997082802527</v>
      </c>
      <c r="R27" s="34"/>
    </row>
    <row r="28" spans="1:17" ht="67.5">
      <c r="A28" s="9">
        <v>15</v>
      </c>
      <c r="B28" s="7" t="s">
        <v>29</v>
      </c>
      <c r="C28" s="9" t="s">
        <v>30</v>
      </c>
      <c r="D28" s="11">
        <v>0</v>
      </c>
      <c r="E28" s="11">
        <v>0</v>
      </c>
      <c r="F28" s="1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</row>
    <row r="29" spans="1:17" ht="33.75">
      <c r="A29" s="9">
        <v>16</v>
      </c>
      <c r="B29" s="7" t="s">
        <v>31</v>
      </c>
      <c r="C29" s="9" t="s">
        <v>30</v>
      </c>
      <c r="D29" s="11">
        <v>0</v>
      </c>
      <c r="E29" s="11">
        <v>0</v>
      </c>
      <c r="F29" s="1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</row>
    <row r="30" spans="1:17" ht="45">
      <c r="A30" s="9">
        <v>17</v>
      </c>
      <c r="B30" s="7" t="s">
        <v>32</v>
      </c>
      <c r="C30" s="9" t="s">
        <v>4</v>
      </c>
      <c r="D30" s="11">
        <v>0</v>
      </c>
      <c r="E30" s="11">
        <v>0</v>
      </c>
      <c r="F30" s="11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56.25">
      <c r="A31" s="9">
        <v>18</v>
      </c>
      <c r="B31" s="7" t="s">
        <v>33</v>
      </c>
      <c r="C31" s="9" t="s">
        <v>4</v>
      </c>
      <c r="D31" s="11">
        <v>0</v>
      </c>
      <c r="E31" s="11">
        <v>0</v>
      </c>
      <c r="F31" s="11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33.75">
      <c r="A32" s="9">
        <v>19</v>
      </c>
      <c r="B32" s="12" t="s">
        <v>34</v>
      </c>
      <c r="C32" s="9" t="s">
        <v>35</v>
      </c>
      <c r="D32" s="1">
        <v>0</v>
      </c>
      <c r="E32" s="1">
        <v>0</v>
      </c>
      <c r="F32" s="1">
        <v>0</v>
      </c>
      <c r="G32" s="2">
        <f>($F32+$F34)*0.97-G34</f>
        <v>499.2011</v>
      </c>
      <c r="H32" s="2">
        <f>($F32+$F34)*0.94</f>
        <v>998.4022</v>
      </c>
      <c r="I32" s="3">
        <v>902.42</v>
      </c>
      <c r="J32" s="3">
        <v>1039.48</v>
      </c>
      <c r="K32" s="3">
        <v>1768.44</v>
      </c>
      <c r="L32" s="3">
        <v>1599.85</v>
      </c>
      <c r="M32" s="3">
        <v>1346.4128</v>
      </c>
      <c r="N32" s="3">
        <v>1295.2832</v>
      </c>
      <c r="O32" s="3">
        <v>1261.1968</v>
      </c>
      <c r="P32" s="3">
        <v>1227.1103999999998</v>
      </c>
      <c r="Q32" s="3">
        <v>1193.024</v>
      </c>
    </row>
    <row r="33" spans="1:17" ht="33.75">
      <c r="A33" s="9">
        <v>20</v>
      </c>
      <c r="B33" s="12" t="s">
        <v>36</v>
      </c>
      <c r="C33" s="9" t="s">
        <v>37</v>
      </c>
      <c r="D33" s="1">
        <v>0</v>
      </c>
      <c r="E33" s="1">
        <v>0</v>
      </c>
      <c r="F33" s="1">
        <v>0</v>
      </c>
      <c r="G33" s="1">
        <f>F33+F35</f>
        <v>5568</v>
      </c>
      <c r="H33" s="1">
        <f>G33</f>
        <v>5568</v>
      </c>
      <c r="I33" s="1">
        <v>2841</v>
      </c>
      <c r="J33" s="1">
        <v>3272</v>
      </c>
      <c r="K33" s="1">
        <v>3272</v>
      </c>
      <c r="L33" s="1">
        <v>3272</v>
      </c>
      <c r="M33" s="1">
        <v>3272</v>
      </c>
      <c r="N33" s="1">
        <v>3272</v>
      </c>
      <c r="O33" s="1">
        <v>3272</v>
      </c>
      <c r="P33" s="1">
        <v>3272</v>
      </c>
      <c r="Q33" s="1">
        <v>3272</v>
      </c>
    </row>
    <row r="34" spans="1:17" ht="33.75">
      <c r="A34" s="9">
        <v>21</v>
      </c>
      <c r="B34" s="12" t="s">
        <v>38</v>
      </c>
      <c r="C34" s="9" t="s">
        <v>35</v>
      </c>
      <c r="D34" s="13">
        <v>1426.02</v>
      </c>
      <c r="E34" s="13">
        <v>1426.02</v>
      </c>
      <c r="F34" s="13">
        <v>1062.13</v>
      </c>
      <c r="G34" s="1">
        <f>F34*0.5</f>
        <v>531.065</v>
      </c>
      <c r="H34" s="1">
        <v>0</v>
      </c>
      <c r="I34" s="1">
        <v>801.9</v>
      </c>
      <c r="J34" s="1">
        <v>728.96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</row>
    <row r="35" spans="1:17" ht="33.75">
      <c r="A35" s="9">
        <v>22</v>
      </c>
      <c r="B35" s="12" t="s">
        <v>39</v>
      </c>
      <c r="C35" s="9" t="s">
        <v>37</v>
      </c>
      <c r="D35" s="13">
        <v>7298</v>
      </c>
      <c r="E35" s="13">
        <v>7298</v>
      </c>
      <c r="F35" s="13">
        <v>5568</v>
      </c>
      <c r="G35" s="1">
        <v>0</v>
      </c>
      <c r="H35" s="1">
        <v>0</v>
      </c>
      <c r="I35" s="1">
        <v>2727</v>
      </c>
      <c r="J35" s="1">
        <v>2296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</row>
    <row r="36" spans="1:17" ht="45">
      <c r="A36" s="9">
        <v>23</v>
      </c>
      <c r="B36" s="12" t="s">
        <v>40</v>
      </c>
      <c r="C36" s="9" t="s">
        <v>41</v>
      </c>
      <c r="D36" s="13">
        <v>2995</v>
      </c>
      <c r="E36" s="13">
        <v>2970</v>
      </c>
      <c r="F36" s="13">
        <v>3200</v>
      </c>
      <c r="G36" s="2">
        <f>($F36+$F38)*0.97-G38</f>
        <v>45968</v>
      </c>
      <c r="H36" s="2">
        <f>($F36+$F38)*0.94</f>
        <v>88736</v>
      </c>
      <c r="I36" s="2">
        <v>85904</v>
      </c>
      <c r="J36" s="2">
        <v>75595.52</v>
      </c>
      <c r="K36" s="2">
        <v>73018.4</v>
      </c>
      <c r="L36" s="2">
        <v>70441.28</v>
      </c>
      <c r="M36" s="2">
        <v>67864.16</v>
      </c>
      <c r="N36" s="2">
        <v>65287.04</v>
      </c>
      <c r="O36" s="2">
        <v>63568.96</v>
      </c>
      <c r="P36" s="2">
        <v>61850.88</v>
      </c>
      <c r="Q36" s="2">
        <v>60132.799999999996</v>
      </c>
    </row>
    <row r="37" spans="1:17" ht="45">
      <c r="A37" s="9">
        <v>24</v>
      </c>
      <c r="B37" s="12" t="s">
        <v>42</v>
      </c>
      <c r="C37" s="9" t="s">
        <v>43</v>
      </c>
      <c r="D37" s="13">
        <v>36</v>
      </c>
      <c r="E37" s="13">
        <v>36</v>
      </c>
      <c r="F37" s="13">
        <v>39</v>
      </c>
      <c r="G37" s="4">
        <f>$F37+$F39-G39</f>
        <v>593</v>
      </c>
      <c r="H37" s="1">
        <f>$F37+$F39</f>
        <v>1147</v>
      </c>
      <c r="I37" s="1">
        <v>985</v>
      </c>
      <c r="J37" s="1">
        <v>985</v>
      </c>
      <c r="K37" s="1">
        <v>985</v>
      </c>
      <c r="L37" s="1">
        <v>985</v>
      </c>
      <c r="M37" s="1">
        <v>985</v>
      </c>
      <c r="N37" s="1">
        <v>985</v>
      </c>
      <c r="O37" s="1">
        <v>985</v>
      </c>
      <c r="P37" s="1">
        <v>985</v>
      </c>
      <c r="Q37" s="1">
        <v>985</v>
      </c>
    </row>
    <row r="38" spans="1:17" ht="45">
      <c r="A38" s="9">
        <v>25</v>
      </c>
      <c r="B38" s="12" t="s">
        <v>44</v>
      </c>
      <c r="C38" s="9" t="s">
        <v>41</v>
      </c>
      <c r="D38" s="13">
        <v>91200</v>
      </c>
      <c r="E38" s="13">
        <v>91200</v>
      </c>
      <c r="F38" s="13">
        <v>91200</v>
      </c>
      <c r="G38" s="1">
        <f>F38*0.5</f>
        <v>45600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</row>
    <row r="39" spans="1:17" ht="45">
      <c r="A39" s="9">
        <v>26</v>
      </c>
      <c r="B39" s="12" t="s">
        <v>45</v>
      </c>
      <c r="C39" s="9" t="s">
        <v>43</v>
      </c>
      <c r="D39" s="13">
        <v>1108</v>
      </c>
      <c r="E39" s="13">
        <v>1108</v>
      </c>
      <c r="F39" s="13">
        <v>1108</v>
      </c>
      <c r="G39" s="4">
        <f>F39*0.5</f>
        <v>554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</row>
    <row r="40" spans="1:17" ht="45">
      <c r="A40" s="9">
        <v>27</v>
      </c>
      <c r="B40" s="12" t="s">
        <v>46</v>
      </c>
      <c r="C40" s="9" t="s">
        <v>47</v>
      </c>
      <c r="D40" s="13">
        <v>9686359</v>
      </c>
      <c r="E40" s="13">
        <v>10144606</v>
      </c>
      <c r="F40" s="13">
        <v>8214884</v>
      </c>
      <c r="G40" s="2">
        <f>($F40+$F42)*0.97-G42</f>
        <v>7971229.75</v>
      </c>
      <c r="H40" s="2">
        <f>($F40+$F42)*0.94</f>
        <v>7727575.5</v>
      </c>
      <c r="I40" s="2">
        <v>1185482</v>
      </c>
      <c r="J40" s="2">
        <v>1043224.16</v>
      </c>
      <c r="K40" s="2">
        <v>1007659.7</v>
      </c>
      <c r="L40" s="2">
        <v>972095.24</v>
      </c>
      <c r="M40" s="2">
        <v>942932.34</v>
      </c>
      <c r="N40" s="2">
        <v>900966.3200000001</v>
      </c>
      <c r="O40" s="2">
        <v>877256.6799999999</v>
      </c>
      <c r="P40" s="2">
        <v>853547.0399999999</v>
      </c>
      <c r="Q40" s="2">
        <v>829837.3999999999</v>
      </c>
    </row>
    <row r="41" spans="1:17" ht="33.75">
      <c r="A41" s="9">
        <v>28</v>
      </c>
      <c r="B41" s="12" t="s">
        <v>48</v>
      </c>
      <c r="C41" s="9" t="s">
        <v>37</v>
      </c>
      <c r="D41" s="13">
        <v>83458</v>
      </c>
      <c r="E41" s="13">
        <v>83458</v>
      </c>
      <c r="F41" s="13">
        <v>83505.8</v>
      </c>
      <c r="G41" s="1">
        <f>F41+F43-G43</f>
        <v>83531.4</v>
      </c>
      <c r="H41" s="1">
        <f>G41</f>
        <v>83531.4</v>
      </c>
      <c r="I41" s="1">
        <v>55985</v>
      </c>
      <c r="J41" s="1">
        <v>55985</v>
      </c>
      <c r="K41" s="1">
        <v>55985</v>
      </c>
      <c r="L41" s="1">
        <v>55985</v>
      </c>
      <c r="M41" s="1">
        <v>55985</v>
      </c>
      <c r="N41" s="1">
        <v>55985</v>
      </c>
      <c r="O41" s="1">
        <v>55985</v>
      </c>
      <c r="P41" s="1">
        <v>55985</v>
      </c>
      <c r="Q41" s="1">
        <v>55985</v>
      </c>
    </row>
    <row r="42" spans="1:17" ht="45">
      <c r="A42" s="9">
        <v>29</v>
      </c>
      <c r="B42" s="12" t="s">
        <v>49</v>
      </c>
      <c r="C42" s="9" t="s">
        <v>47</v>
      </c>
      <c r="D42" s="13">
        <v>11550</v>
      </c>
      <c r="E42" s="13">
        <v>11038</v>
      </c>
      <c r="F42" s="13">
        <v>5941</v>
      </c>
      <c r="G42" s="1">
        <f>F42*0.5</f>
        <v>2970.5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</row>
    <row r="43" spans="1:17" ht="33.75">
      <c r="A43" s="9">
        <v>30</v>
      </c>
      <c r="B43" s="12" t="s">
        <v>50</v>
      </c>
      <c r="C43" s="9" t="s">
        <v>37</v>
      </c>
      <c r="D43" s="13">
        <v>99</v>
      </c>
      <c r="E43" s="13">
        <v>99</v>
      </c>
      <c r="F43" s="13">
        <v>51.2</v>
      </c>
      <c r="G43" s="1">
        <f>F43*0.5</f>
        <v>25.6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</row>
    <row r="44" spans="1:17" ht="33.75">
      <c r="A44" s="9">
        <v>31</v>
      </c>
      <c r="B44" s="12" t="s">
        <v>51</v>
      </c>
      <c r="C44" s="9" t="s">
        <v>12</v>
      </c>
      <c r="D44" s="13">
        <v>2876</v>
      </c>
      <c r="E44" s="13">
        <v>2841.7</v>
      </c>
      <c r="F44" s="13">
        <v>2858.7</v>
      </c>
      <c r="G44" s="2">
        <f>$F44*0.97</f>
        <v>2772.939</v>
      </c>
      <c r="H44" s="2">
        <f>$F44*0.94</f>
        <v>2687.178</v>
      </c>
      <c r="I44" s="2">
        <v>955.9</v>
      </c>
      <c r="J44" s="2">
        <v>841.192</v>
      </c>
      <c r="K44" s="2">
        <v>812.515</v>
      </c>
      <c r="L44" s="2">
        <v>783.838</v>
      </c>
      <c r="M44" s="2">
        <v>755.1610000000001</v>
      </c>
      <c r="N44" s="2">
        <v>726.484</v>
      </c>
      <c r="O44" s="2">
        <v>707.366</v>
      </c>
      <c r="P44" s="2">
        <v>688.2479999999999</v>
      </c>
      <c r="Q44" s="2">
        <v>669.13</v>
      </c>
    </row>
    <row r="45" spans="1:17" ht="56.25">
      <c r="A45" s="9">
        <v>32</v>
      </c>
      <c r="B45" s="12" t="s">
        <v>52</v>
      </c>
      <c r="C45" s="9" t="s">
        <v>12</v>
      </c>
      <c r="D45" s="13">
        <v>2876</v>
      </c>
      <c r="E45" s="13">
        <v>2841.7</v>
      </c>
      <c r="F45" s="13">
        <v>2858.7</v>
      </c>
      <c r="G45" s="2">
        <f>G44</f>
        <v>2772.939</v>
      </c>
      <c r="H45" s="2">
        <f>H44</f>
        <v>2687.178</v>
      </c>
      <c r="I45" s="2">
        <v>955.9</v>
      </c>
      <c r="J45" s="2">
        <v>841.192</v>
      </c>
      <c r="K45" s="2">
        <v>812.515</v>
      </c>
      <c r="L45" s="2">
        <v>783.838</v>
      </c>
      <c r="M45" s="2">
        <v>755.1610000000001</v>
      </c>
      <c r="N45" s="2">
        <v>726.484</v>
      </c>
      <c r="O45" s="2">
        <v>707.366</v>
      </c>
      <c r="P45" s="2">
        <v>688.2479999999999</v>
      </c>
      <c r="Q45" s="2">
        <v>669.13</v>
      </c>
    </row>
    <row r="46" spans="1:17" ht="12.75">
      <c r="A46" s="9">
        <v>33</v>
      </c>
      <c r="B46" s="12" t="s">
        <v>53</v>
      </c>
      <c r="C46" s="9" t="s">
        <v>54</v>
      </c>
      <c r="D46" s="13">
        <v>267137.2</v>
      </c>
      <c r="E46" s="13">
        <v>342070.3</v>
      </c>
      <c r="F46" s="13">
        <v>399876.7</v>
      </c>
      <c r="G46" s="1">
        <f>F46*1.06</f>
        <v>423869.302</v>
      </c>
      <c r="H46" s="1">
        <f>G46*1.061</f>
        <v>449725.329422</v>
      </c>
      <c r="I46" s="1">
        <v>498644.055</v>
      </c>
      <c r="J46" s="1">
        <v>506261.2</v>
      </c>
      <c r="K46" s="1">
        <v>533093.0436</v>
      </c>
      <c r="L46" s="3">
        <v>557615.3236056</v>
      </c>
      <c r="M46" s="1">
        <v>581592.7825206408</v>
      </c>
      <c r="N46" s="1">
        <v>604856.4938214665</v>
      </c>
      <c r="O46" s="1">
        <v>627236.1840928607</v>
      </c>
      <c r="P46" s="1">
        <v>648562.214352018</v>
      </c>
      <c r="Q46" s="1">
        <v>670613.3296399866</v>
      </c>
    </row>
    <row r="47" spans="1:17" ht="33.75">
      <c r="A47" s="9">
        <v>34</v>
      </c>
      <c r="B47" s="12" t="s">
        <v>55</v>
      </c>
      <c r="C47" s="9" t="s">
        <v>54</v>
      </c>
      <c r="D47" s="13">
        <v>10490.8</v>
      </c>
      <c r="E47" s="13">
        <v>10945.3</v>
      </c>
      <c r="F47" s="13">
        <v>12211.1</v>
      </c>
      <c r="G47" s="3">
        <f>$F47*0.97</f>
        <v>11844.767</v>
      </c>
      <c r="H47" s="3">
        <f>$F47*0.94</f>
        <v>11478.434</v>
      </c>
      <c r="I47" s="3">
        <v>15385.99</v>
      </c>
      <c r="J47" s="3">
        <v>14286.88</v>
      </c>
      <c r="K47" s="3">
        <v>13078.091499999999</v>
      </c>
      <c r="L47" s="3">
        <v>12616.511799999998</v>
      </c>
      <c r="M47" s="3">
        <v>12154.9321</v>
      </c>
      <c r="N47" s="2">
        <v>11693.3524</v>
      </c>
      <c r="O47" s="2">
        <v>11385.632599999999</v>
      </c>
      <c r="P47" s="2">
        <v>11077.9128</v>
      </c>
      <c r="Q47" s="2">
        <v>10770.193</v>
      </c>
    </row>
    <row r="48" spans="1:17" ht="45">
      <c r="A48" s="9">
        <v>35</v>
      </c>
      <c r="B48" s="12" t="s">
        <v>56</v>
      </c>
      <c r="C48" s="9" t="s">
        <v>54</v>
      </c>
      <c r="D48" s="13">
        <v>0</v>
      </c>
      <c r="E48" s="13">
        <v>0</v>
      </c>
      <c r="F48" s="13">
        <v>0</v>
      </c>
      <c r="G48" s="4">
        <f>$F48*0.97</f>
        <v>0</v>
      </c>
      <c r="H48" s="4">
        <f>$F48*0.94</f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2">
        <v>0</v>
      </c>
      <c r="O48" s="2">
        <v>0</v>
      </c>
      <c r="P48" s="2">
        <v>0</v>
      </c>
      <c r="Q48" s="2">
        <v>0</v>
      </c>
    </row>
    <row r="49" spans="1:17" ht="12.75">
      <c r="A49" s="9">
        <v>36</v>
      </c>
      <c r="B49" s="12" t="s">
        <v>57</v>
      </c>
      <c r="C49" s="9" t="s">
        <v>58</v>
      </c>
      <c r="D49" s="13">
        <v>125</v>
      </c>
      <c r="E49" s="13">
        <v>125</v>
      </c>
      <c r="F49" s="13">
        <v>125</v>
      </c>
      <c r="G49" s="1">
        <f>F49</f>
        <v>125</v>
      </c>
      <c r="H49" s="1">
        <f>G49</f>
        <v>125</v>
      </c>
      <c r="I49" s="1">
        <v>91</v>
      </c>
      <c r="J49" s="1">
        <v>91</v>
      </c>
      <c r="K49" s="1">
        <v>91</v>
      </c>
      <c r="L49" s="1">
        <v>91</v>
      </c>
      <c r="M49" s="1">
        <v>91</v>
      </c>
      <c r="N49" s="1">
        <v>91</v>
      </c>
      <c r="O49" s="1">
        <v>91</v>
      </c>
      <c r="P49" s="1">
        <v>91</v>
      </c>
      <c r="Q49" s="1">
        <v>91</v>
      </c>
    </row>
    <row r="50" spans="1:17" ht="33.75">
      <c r="A50" s="9">
        <v>37</v>
      </c>
      <c r="B50" s="12" t="s">
        <v>59</v>
      </c>
      <c r="C50" s="9" t="s">
        <v>58</v>
      </c>
      <c r="D50" s="13">
        <v>0</v>
      </c>
      <c r="E50" s="13">
        <v>0</v>
      </c>
      <c r="F50" s="13">
        <v>0</v>
      </c>
      <c r="G50" s="4">
        <f>G49*0.5</f>
        <v>62.5</v>
      </c>
      <c r="H50" s="4">
        <f>H49</f>
        <v>125</v>
      </c>
      <c r="I50" s="1">
        <v>0</v>
      </c>
      <c r="J50" s="1">
        <v>0</v>
      </c>
      <c r="K50" s="1">
        <v>15</v>
      </c>
      <c r="L50" s="1">
        <v>30</v>
      </c>
      <c r="M50" s="1">
        <v>40</v>
      </c>
      <c r="N50" s="1">
        <v>50</v>
      </c>
      <c r="O50" s="1">
        <v>60</v>
      </c>
      <c r="P50" s="1">
        <v>80</v>
      </c>
      <c r="Q50" s="1">
        <v>91</v>
      </c>
    </row>
    <row r="51" spans="1:17" ht="45">
      <c r="A51" s="9">
        <v>38</v>
      </c>
      <c r="B51" s="12" t="s">
        <v>60</v>
      </c>
      <c r="C51" s="9" t="s">
        <v>58</v>
      </c>
      <c r="D51" s="13">
        <v>0</v>
      </c>
      <c r="E51" s="13">
        <v>0</v>
      </c>
      <c r="F51" s="13">
        <v>0</v>
      </c>
      <c r="G51" s="4">
        <f>G52*0.1</f>
        <v>12.5</v>
      </c>
      <c r="H51" s="4">
        <f>H52*0.2</f>
        <v>25</v>
      </c>
      <c r="I51" s="4">
        <v>0</v>
      </c>
      <c r="J51" s="4">
        <v>0</v>
      </c>
      <c r="K51" s="4">
        <v>0</v>
      </c>
      <c r="L51" s="4">
        <v>0</v>
      </c>
      <c r="M51" s="4">
        <v>15</v>
      </c>
      <c r="N51" s="4">
        <v>20</v>
      </c>
      <c r="O51" s="4">
        <v>25</v>
      </c>
      <c r="P51" s="4">
        <v>35</v>
      </c>
      <c r="Q51" s="4">
        <v>42</v>
      </c>
    </row>
    <row r="52" spans="1:17" ht="22.5">
      <c r="A52" s="9">
        <v>39</v>
      </c>
      <c r="B52" s="12" t="s">
        <v>61</v>
      </c>
      <c r="C52" s="9" t="s">
        <v>58</v>
      </c>
      <c r="D52" s="13">
        <v>125</v>
      </c>
      <c r="E52" s="13">
        <v>125</v>
      </c>
      <c r="F52" s="13">
        <v>125</v>
      </c>
      <c r="G52" s="1">
        <f>F52</f>
        <v>125</v>
      </c>
      <c r="H52" s="1">
        <f>G52</f>
        <v>125</v>
      </c>
      <c r="I52" s="1">
        <v>91</v>
      </c>
      <c r="J52" s="1">
        <v>91</v>
      </c>
      <c r="K52" s="1">
        <v>91</v>
      </c>
      <c r="L52" s="1">
        <v>91</v>
      </c>
      <c r="M52" s="1">
        <v>91</v>
      </c>
      <c r="N52" s="1">
        <v>91</v>
      </c>
      <c r="O52" s="1">
        <v>91</v>
      </c>
      <c r="P52" s="1">
        <v>91</v>
      </c>
      <c r="Q52" s="1">
        <v>91</v>
      </c>
    </row>
    <row r="53" spans="1:17" ht="45">
      <c r="A53" s="9">
        <v>40</v>
      </c>
      <c r="B53" s="12" t="s">
        <v>62</v>
      </c>
      <c r="C53" s="9" t="s">
        <v>58</v>
      </c>
      <c r="D53" s="13">
        <v>0</v>
      </c>
      <c r="E53" s="13">
        <v>0</v>
      </c>
      <c r="F53" s="13">
        <v>0</v>
      </c>
      <c r="G53" s="4">
        <f>G51</f>
        <v>12.5</v>
      </c>
      <c r="H53" s="4">
        <f>H51</f>
        <v>25</v>
      </c>
      <c r="I53" s="4">
        <v>0</v>
      </c>
      <c r="J53" s="4">
        <v>0</v>
      </c>
      <c r="K53" s="4">
        <v>0</v>
      </c>
      <c r="L53" s="4">
        <v>91</v>
      </c>
      <c r="M53" s="4">
        <v>91</v>
      </c>
      <c r="N53" s="4">
        <v>91</v>
      </c>
      <c r="O53" s="4">
        <v>91</v>
      </c>
      <c r="P53" s="4">
        <v>91</v>
      </c>
      <c r="Q53" s="4">
        <v>91</v>
      </c>
    </row>
    <row r="54" spans="1:17" ht="33.75">
      <c r="A54" s="9">
        <v>41</v>
      </c>
      <c r="B54" s="12" t="s">
        <v>63</v>
      </c>
      <c r="C54" s="9" t="s">
        <v>54</v>
      </c>
      <c r="D54" s="13">
        <v>40976</v>
      </c>
      <c r="E54" s="13">
        <v>45598</v>
      </c>
      <c r="F54" s="13">
        <v>51212</v>
      </c>
      <c r="G54" s="2">
        <f>F54*1.06</f>
        <v>54284.72</v>
      </c>
      <c r="H54" s="2">
        <f>G54*1.061</f>
        <v>57596.08792</v>
      </c>
      <c r="I54" s="2">
        <v>52296</v>
      </c>
      <c r="J54" s="2">
        <v>55329.168000000005</v>
      </c>
      <c r="K54" s="2">
        <v>58261.613904000005</v>
      </c>
      <c r="L54" s="2">
        <v>60941.64814358401</v>
      </c>
      <c r="M54" s="2">
        <v>63562.13901375812</v>
      </c>
      <c r="N54" s="2">
        <v>66104.62457430844</v>
      </c>
      <c r="O54" s="2">
        <v>68550.49568355785</v>
      </c>
      <c r="P54" s="2">
        <v>70881.21253679882</v>
      </c>
      <c r="Q54" s="2">
        <v>73291.17376304998</v>
      </c>
    </row>
    <row r="55" spans="1:17" ht="56.25">
      <c r="A55" s="9">
        <v>42</v>
      </c>
      <c r="B55" s="12" t="s">
        <v>64</v>
      </c>
      <c r="C55" s="9" t="s">
        <v>54</v>
      </c>
      <c r="D55" s="13">
        <v>0.5</v>
      </c>
      <c r="E55" s="13">
        <v>0.8</v>
      </c>
      <c r="F55" s="13">
        <v>1.2</v>
      </c>
      <c r="G55" s="2">
        <f>G54*0.5</f>
        <v>27142.36</v>
      </c>
      <c r="H55" s="2">
        <f>H54*0.5</f>
        <v>28798.04396</v>
      </c>
      <c r="I55" s="2">
        <v>31377.6</v>
      </c>
      <c r="J55" s="2">
        <v>33197.5008</v>
      </c>
      <c r="K55" s="2">
        <v>40783.1297328</v>
      </c>
      <c r="L55" s="2">
        <v>42659.1537005088</v>
      </c>
      <c r="M55" s="2">
        <v>50849.7112110065</v>
      </c>
      <c r="N55" s="2">
        <v>52883.69965944676</v>
      </c>
      <c r="O55" s="2">
        <v>61695.44611520207</v>
      </c>
      <c r="P55" s="2">
        <v>63793.09128311894</v>
      </c>
      <c r="Q55" s="2">
        <v>73291.17376304998</v>
      </c>
    </row>
    <row r="56" spans="1:17" ht="56.25">
      <c r="A56" s="9">
        <v>43</v>
      </c>
      <c r="B56" s="12" t="s">
        <v>65</v>
      </c>
      <c r="C56" s="9" t="s">
        <v>54</v>
      </c>
      <c r="D56" s="13">
        <v>23204.9</v>
      </c>
      <c r="E56" s="13">
        <v>29633.5</v>
      </c>
      <c r="F56" s="13">
        <v>40559.7</v>
      </c>
      <c r="G56" s="2">
        <f>F56*0.97</f>
        <v>39342.909</v>
      </c>
      <c r="H56" s="2">
        <f>G56*0.97</f>
        <v>38162.62173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</row>
    <row r="57" spans="1:17" ht="45">
      <c r="A57" s="9">
        <v>44</v>
      </c>
      <c r="B57" s="12" t="s">
        <v>66</v>
      </c>
      <c r="C57" s="9" t="s">
        <v>58</v>
      </c>
      <c r="D57" s="13">
        <v>6879</v>
      </c>
      <c r="E57" s="13">
        <v>6879</v>
      </c>
      <c r="F57" s="13">
        <v>9203</v>
      </c>
      <c r="G57" s="1">
        <f>F57</f>
        <v>9203</v>
      </c>
      <c r="H57" s="1">
        <f>G57</f>
        <v>9203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</row>
    <row r="58" spans="1:17" ht="45">
      <c r="A58" s="9">
        <v>45</v>
      </c>
      <c r="B58" s="12" t="s">
        <v>67</v>
      </c>
      <c r="C58" s="9" t="s">
        <v>47</v>
      </c>
      <c r="D58" s="13">
        <v>17399513</v>
      </c>
      <c r="E58" s="13">
        <v>17577059</v>
      </c>
      <c r="F58" s="13">
        <v>17754605</v>
      </c>
      <c r="G58" s="4">
        <f>$F58*0.97</f>
        <v>17221966.849999998</v>
      </c>
      <c r="H58" s="4">
        <f>$F58*0.94</f>
        <v>16689328.7</v>
      </c>
      <c r="I58" s="4">
        <v>16156691</v>
      </c>
      <c r="J58" s="4">
        <v>14217888.08</v>
      </c>
      <c r="K58" s="4">
        <v>13733187.35</v>
      </c>
      <c r="L58" s="4">
        <v>13248486.62</v>
      </c>
      <c r="M58" s="4">
        <v>12763785.89</v>
      </c>
      <c r="N58" s="2">
        <v>12279085.16</v>
      </c>
      <c r="O58" s="2">
        <v>11955951.34</v>
      </c>
      <c r="P58" s="2">
        <v>11632817.52</v>
      </c>
      <c r="Q58" s="2">
        <v>11309683.7</v>
      </c>
    </row>
    <row r="59" spans="1:17" ht="67.5">
      <c r="A59" s="9">
        <v>46</v>
      </c>
      <c r="B59" s="12" t="s">
        <v>68</v>
      </c>
      <c r="C59" s="9" t="s">
        <v>47</v>
      </c>
      <c r="D59" s="13">
        <v>17391022</v>
      </c>
      <c r="E59" s="13">
        <v>17568482</v>
      </c>
      <c r="F59" s="13">
        <v>17745941</v>
      </c>
      <c r="G59" s="4">
        <f>F59+(G58-F59)/2</f>
        <v>17483953.924999997</v>
      </c>
      <c r="H59" s="4">
        <f>H58</f>
        <v>16689328.7</v>
      </c>
      <c r="I59" s="4">
        <v>16156691</v>
      </c>
      <c r="J59" s="4">
        <v>14217888.08</v>
      </c>
      <c r="K59" s="4">
        <v>13733187.35</v>
      </c>
      <c r="L59" s="4">
        <v>13248486.62</v>
      </c>
      <c r="M59" s="4">
        <v>12763785.89</v>
      </c>
      <c r="N59" s="4">
        <v>12279085.16</v>
      </c>
      <c r="O59" s="4">
        <v>11955951.34</v>
      </c>
      <c r="P59" s="4">
        <v>11632817.52</v>
      </c>
      <c r="Q59" s="4">
        <v>11309683.7</v>
      </c>
    </row>
    <row r="60" spans="1:17" ht="33.75">
      <c r="A60" s="9">
        <v>47</v>
      </c>
      <c r="B60" s="12" t="s">
        <v>69</v>
      </c>
      <c r="C60" s="9" t="s">
        <v>47</v>
      </c>
      <c r="D60" s="13">
        <v>1745208</v>
      </c>
      <c r="E60" s="13">
        <v>1763016</v>
      </c>
      <c r="F60" s="13">
        <v>1780824</v>
      </c>
      <c r="G60" s="4">
        <f>$F60*0.97</f>
        <v>1727399.28</v>
      </c>
      <c r="H60" s="4">
        <f>$F60*0.94</f>
        <v>1673974.5599999998</v>
      </c>
      <c r="I60" s="4">
        <v>1398450</v>
      </c>
      <c r="J60" s="4">
        <v>1230636</v>
      </c>
      <c r="K60" s="4">
        <v>1188682.5</v>
      </c>
      <c r="L60" s="4">
        <v>1146729</v>
      </c>
      <c r="M60" s="4">
        <v>1104775.5</v>
      </c>
      <c r="N60" s="2">
        <v>1062822</v>
      </c>
      <c r="O60" s="2">
        <v>1034853</v>
      </c>
      <c r="P60" s="2">
        <v>1006884</v>
      </c>
      <c r="Q60" s="2">
        <v>978914.9999999999</v>
      </c>
    </row>
    <row r="61" spans="1:17" ht="67.5">
      <c r="A61" s="9">
        <v>48</v>
      </c>
      <c r="B61" s="12" t="s">
        <v>70</v>
      </c>
      <c r="C61" s="9" t="s">
        <v>47</v>
      </c>
      <c r="D61" s="13">
        <v>0</v>
      </c>
      <c r="E61" s="13">
        <v>0</v>
      </c>
      <c r="F61" s="13">
        <v>0</v>
      </c>
      <c r="G61" s="4">
        <f>F61+(G60-F61)/2</f>
        <v>863699.64</v>
      </c>
      <c r="H61" s="4">
        <f>H60</f>
        <v>1673974.5599999998</v>
      </c>
      <c r="I61" s="4">
        <v>1398450</v>
      </c>
      <c r="J61" s="4">
        <v>1230636</v>
      </c>
      <c r="K61" s="4">
        <v>1188682.5</v>
      </c>
      <c r="L61" s="4">
        <v>1146729</v>
      </c>
      <c r="M61" s="4">
        <v>1104775.5</v>
      </c>
      <c r="N61" s="4">
        <v>1062822</v>
      </c>
      <c r="O61" s="4">
        <v>1034853</v>
      </c>
      <c r="P61" s="4">
        <v>1006884</v>
      </c>
      <c r="Q61" s="4">
        <v>978914.9999999999</v>
      </c>
    </row>
    <row r="62" spans="1:17" ht="90">
      <c r="A62" s="9">
        <v>49</v>
      </c>
      <c r="B62" s="12" t="s">
        <v>71</v>
      </c>
      <c r="C62" s="9" t="s">
        <v>47</v>
      </c>
      <c r="D62" s="13">
        <v>1745208</v>
      </c>
      <c r="E62" s="13">
        <v>1763016</v>
      </c>
      <c r="F62" s="13">
        <v>1780824</v>
      </c>
      <c r="G62" s="4">
        <f>G60</f>
        <v>1727399.28</v>
      </c>
      <c r="H62" s="4">
        <f>H60</f>
        <v>1673974.5599999998</v>
      </c>
      <c r="I62" s="4">
        <v>1398450</v>
      </c>
      <c r="J62" s="4">
        <v>1230636</v>
      </c>
      <c r="K62" s="4">
        <v>1188682.5</v>
      </c>
      <c r="L62" s="4">
        <v>1146729</v>
      </c>
      <c r="M62" s="4">
        <v>1104775.5</v>
      </c>
      <c r="N62" s="4">
        <v>1062822</v>
      </c>
      <c r="O62" s="4">
        <v>1034853</v>
      </c>
      <c r="P62" s="4">
        <v>1006884</v>
      </c>
      <c r="Q62" s="4">
        <v>978914.9999999999</v>
      </c>
    </row>
    <row r="63" spans="1:17" ht="33.75">
      <c r="A63" s="9">
        <v>50</v>
      </c>
      <c r="B63" s="12" t="s">
        <v>72</v>
      </c>
      <c r="C63" s="9" t="s">
        <v>35</v>
      </c>
      <c r="D63" s="13">
        <v>0</v>
      </c>
      <c r="E63" s="13">
        <v>0</v>
      </c>
      <c r="F63" s="13">
        <v>0</v>
      </c>
      <c r="G63" s="3">
        <f>$F63*0.97</f>
        <v>0</v>
      </c>
      <c r="H63" s="3">
        <f>$F63*0.94</f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</row>
    <row r="64" spans="1:17" ht="56.25">
      <c r="A64" s="9">
        <v>51</v>
      </c>
      <c r="B64" s="12" t="s">
        <v>73</v>
      </c>
      <c r="C64" s="9" t="s">
        <v>35</v>
      </c>
      <c r="D64" s="13">
        <f>D65</f>
        <v>7696.3</v>
      </c>
      <c r="E64" s="13">
        <f>E65</f>
        <v>8123.9</v>
      </c>
      <c r="F64" s="13">
        <f>F65</f>
        <v>8912.3</v>
      </c>
      <c r="G64" s="3">
        <f>F64+(G63-F64)/2</f>
        <v>4456.15</v>
      </c>
      <c r="H64" s="3">
        <f>H65</f>
        <v>8377.561999999998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</row>
    <row r="65" spans="1:17" ht="33.75">
      <c r="A65" s="9">
        <v>52</v>
      </c>
      <c r="B65" s="12" t="s">
        <v>74</v>
      </c>
      <c r="C65" s="9" t="s">
        <v>35</v>
      </c>
      <c r="D65" s="13">
        <v>7696.3</v>
      </c>
      <c r="E65" s="13">
        <v>8123.9</v>
      </c>
      <c r="F65" s="13">
        <v>8912.3</v>
      </c>
      <c r="G65" s="3">
        <f>$F65*0.97</f>
        <v>8644.930999999999</v>
      </c>
      <c r="H65" s="3">
        <f>$F65*0.94</f>
        <v>8377.561999999998</v>
      </c>
      <c r="I65" s="3">
        <v>4330.31</v>
      </c>
      <c r="J65" s="3">
        <v>4330.31</v>
      </c>
      <c r="K65" s="3">
        <v>4330.31</v>
      </c>
      <c r="L65" s="3">
        <v>3550.8542</v>
      </c>
      <c r="M65" s="3">
        <v>3420.9449000000004</v>
      </c>
      <c r="N65" s="2">
        <v>3291.0356</v>
      </c>
      <c r="O65" s="2">
        <v>3204.4294000000004</v>
      </c>
      <c r="P65" s="2">
        <v>3117.8232000000003</v>
      </c>
      <c r="Q65" s="2">
        <v>3031.217</v>
      </c>
    </row>
    <row r="66" spans="1:17" ht="78.75">
      <c r="A66" s="9">
        <v>53</v>
      </c>
      <c r="B66" s="12" t="s">
        <v>75</v>
      </c>
      <c r="C66" s="9" t="s">
        <v>35</v>
      </c>
      <c r="D66" s="13">
        <v>0</v>
      </c>
      <c r="E66" s="13">
        <v>0</v>
      </c>
      <c r="F66" s="13">
        <v>0</v>
      </c>
      <c r="G66" s="3">
        <f>F66+(G65-F66)/2</f>
        <v>4322.465499999999</v>
      </c>
      <c r="H66" s="3">
        <f>H65</f>
        <v>8377.561999999998</v>
      </c>
      <c r="I66" s="3">
        <v>0</v>
      </c>
      <c r="J66" s="3">
        <v>0</v>
      </c>
      <c r="K66" s="3">
        <v>0</v>
      </c>
      <c r="L66" s="3">
        <v>800.5</v>
      </c>
      <c r="M66" s="3">
        <v>909</v>
      </c>
      <c r="N66" s="3">
        <v>1039.31</v>
      </c>
      <c r="O66" s="3">
        <v>1125.91</v>
      </c>
      <c r="P66" s="3">
        <v>1215.51</v>
      </c>
      <c r="Q66" s="3">
        <v>1299.11</v>
      </c>
    </row>
    <row r="67" spans="1:17" ht="45">
      <c r="A67" s="9">
        <v>54</v>
      </c>
      <c r="B67" s="12" t="s">
        <v>76</v>
      </c>
      <c r="C67" s="9" t="s">
        <v>77</v>
      </c>
      <c r="D67" s="13">
        <v>771340</v>
      </c>
      <c r="E67" s="13">
        <v>795820</v>
      </c>
      <c r="F67" s="13">
        <v>803914</v>
      </c>
      <c r="G67" s="3">
        <f>$F67*0.97</f>
        <v>779796.58</v>
      </c>
      <c r="H67" s="3">
        <f>$F67*0.94</f>
        <v>755679.1599999999</v>
      </c>
      <c r="I67" s="3">
        <v>731561.74</v>
      </c>
      <c r="J67" s="3">
        <v>643774.3312</v>
      </c>
      <c r="K67" s="3">
        <v>621827.4789999999</v>
      </c>
      <c r="L67" s="3">
        <v>599880.6268</v>
      </c>
      <c r="M67" s="3">
        <v>577933.7746</v>
      </c>
      <c r="N67" s="2">
        <v>555986.9224</v>
      </c>
      <c r="O67" s="2">
        <v>541355.6876</v>
      </c>
      <c r="P67" s="2">
        <v>526724.4528</v>
      </c>
      <c r="Q67" s="2">
        <v>512093.21799999994</v>
      </c>
    </row>
    <row r="68" spans="1:17" ht="67.5">
      <c r="A68" s="9">
        <v>55</v>
      </c>
      <c r="B68" s="12" t="s">
        <v>78</v>
      </c>
      <c r="C68" s="9" t="s">
        <v>77</v>
      </c>
      <c r="D68" s="13">
        <v>28730</v>
      </c>
      <c r="E68" s="13">
        <v>40280</v>
      </c>
      <c r="F68" s="13">
        <v>71475</v>
      </c>
      <c r="G68" s="3">
        <f>F68+(G67-F68)/2</f>
        <v>425635.79</v>
      </c>
      <c r="H68" s="3">
        <f>H67</f>
        <v>755679.1599999999</v>
      </c>
      <c r="I68" s="3">
        <v>731561.74</v>
      </c>
      <c r="J68" s="3">
        <v>643774.3312</v>
      </c>
      <c r="K68" s="3">
        <v>621827.4789999999</v>
      </c>
      <c r="L68" s="3">
        <v>599880.6268</v>
      </c>
      <c r="M68" s="3">
        <v>577933.7746</v>
      </c>
      <c r="N68" s="3">
        <v>555986.9224</v>
      </c>
      <c r="O68" s="3">
        <v>541355.6876</v>
      </c>
      <c r="P68" s="3">
        <v>526724.4528</v>
      </c>
      <c r="Q68" s="3">
        <v>512093.21799999994</v>
      </c>
    </row>
    <row r="69" spans="1:17" ht="33.75">
      <c r="A69" s="9">
        <v>56</v>
      </c>
      <c r="B69" s="12" t="s">
        <v>79</v>
      </c>
      <c r="C69" s="9" t="s">
        <v>77</v>
      </c>
      <c r="D69" s="13">
        <v>169720</v>
      </c>
      <c r="E69" s="13">
        <v>174280</v>
      </c>
      <c r="F69" s="13">
        <v>179340</v>
      </c>
      <c r="G69" s="3">
        <f>$F69*0.97</f>
        <v>173959.8</v>
      </c>
      <c r="H69" s="3">
        <f>$F69*0.94</f>
        <v>168579.59999999998</v>
      </c>
      <c r="I69" s="3">
        <v>289270</v>
      </c>
      <c r="J69" s="3">
        <v>254557.6</v>
      </c>
      <c r="K69" s="3">
        <v>245879.5</v>
      </c>
      <c r="L69" s="3">
        <v>237201.4</v>
      </c>
      <c r="M69" s="3">
        <v>228523.30000000002</v>
      </c>
      <c r="N69" s="2">
        <v>219845.2</v>
      </c>
      <c r="O69" s="2">
        <v>214059.8</v>
      </c>
      <c r="P69" s="2">
        <v>208274.4</v>
      </c>
      <c r="Q69" s="2">
        <v>202489</v>
      </c>
    </row>
    <row r="70" spans="1:17" ht="78.75">
      <c r="A70" s="9">
        <v>57</v>
      </c>
      <c r="B70" s="12" t="s">
        <v>80</v>
      </c>
      <c r="C70" s="9" t="s">
        <v>77</v>
      </c>
      <c r="D70" s="13">
        <v>0</v>
      </c>
      <c r="E70" s="13">
        <v>0</v>
      </c>
      <c r="F70" s="13">
        <v>0</v>
      </c>
      <c r="G70" s="3">
        <f>F70+(G69-F70)/2</f>
        <v>86979.9</v>
      </c>
      <c r="H70" s="3">
        <f>H69</f>
        <v>168579.59999999998</v>
      </c>
      <c r="I70" s="3">
        <v>0</v>
      </c>
      <c r="J70" s="3">
        <v>18700</v>
      </c>
      <c r="K70" s="3">
        <v>22600</v>
      </c>
      <c r="L70" s="3">
        <v>25300</v>
      </c>
      <c r="M70" s="3">
        <v>28600</v>
      </c>
      <c r="N70" s="3">
        <v>29300</v>
      </c>
      <c r="O70" s="3">
        <v>30050</v>
      </c>
      <c r="P70" s="3">
        <v>31200</v>
      </c>
      <c r="Q70" s="3">
        <v>33400</v>
      </c>
    </row>
    <row r="71" spans="1:17" ht="90">
      <c r="A71" s="9">
        <v>58</v>
      </c>
      <c r="B71" s="12" t="s">
        <v>81</v>
      </c>
      <c r="C71" s="9" t="s">
        <v>77</v>
      </c>
      <c r="D71" s="13">
        <v>25670</v>
      </c>
      <c r="E71" s="13">
        <v>30115</v>
      </c>
      <c r="F71" s="13">
        <v>41100</v>
      </c>
      <c r="G71" s="3">
        <f>F71*0.97+(G69-F71*0.97)*0.4</f>
        <v>93504.12</v>
      </c>
      <c r="H71" s="3">
        <f>F71*0.94+(H69-F71*0.94)*0.75</f>
        <v>136093.19999999998</v>
      </c>
      <c r="I71" s="3">
        <v>145950</v>
      </c>
      <c r="J71" s="3">
        <v>146740</v>
      </c>
      <c r="K71" s="3">
        <v>150820</v>
      </c>
      <c r="L71" s="3">
        <v>152310</v>
      </c>
      <c r="M71" s="3">
        <v>155200</v>
      </c>
      <c r="N71" s="3">
        <v>155940</v>
      </c>
      <c r="O71" s="3">
        <v>156120</v>
      </c>
      <c r="P71" s="3">
        <v>157240</v>
      </c>
      <c r="Q71" s="3">
        <v>159850</v>
      </c>
    </row>
    <row r="72" spans="1:17" ht="45">
      <c r="A72" s="9">
        <v>59</v>
      </c>
      <c r="B72" s="12" t="s">
        <v>82</v>
      </c>
      <c r="C72" s="9" t="s">
        <v>83</v>
      </c>
      <c r="D72" s="13">
        <v>23622</v>
      </c>
      <c r="E72" s="13">
        <v>23097.5</v>
      </c>
      <c r="F72" s="13">
        <v>23894.2</v>
      </c>
      <c r="G72" s="2">
        <f>$F72*0.97</f>
        <v>23177.374</v>
      </c>
      <c r="H72" s="2">
        <f>$F72*0.94</f>
        <v>22460.548</v>
      </c>
      <c r="I72" s="2">
        <v>21743.7</v>
      </c>
      <c r="J72" s="2">
        <v>19134.456000000002</v>
      </c>
      <c r="K72" s="2">
        <v>18482.145</v>
      </c>
      <c r="L72" s="2">
        <v>17829.834</v>
      </c>
      <c r="M72" s="2">
        <v>17177.523</v>
      </c>
      <c r="N72" s="2">
        <v>16525.212</v>
      </c>
      <c r="O72" s="2">
        <v>16090.338</v>
      </c>
      <c r="P72" s="2">
        <v>15655.464</v>
      </c>
      <c r="Q72" s="2">
        <v>15220.59</v>
      </c>
    </row>
    <row r="73" spans="1:17" ht="78.75">
      <c r="A73" s="9">
        <v>60</v>
      </c>
      <c r="B73" s="12" t="s">
        <v>84</v>
      </c>
      <c r="C73" s="9" t="s">
        <v>83</v>
      </c>
      <c r="D73" s="13">
        <v>9988.1</v>
      </c>
      <c r="E73" s="13">
        <v>10813.8</v>
      </c>
      <c r="F73" s="13">
        <v>12627.1</v>
      </c>
      <c r="G73" s="2">
        <f>G72</f>
        <v>23177.374</v>
      </c>
      <c r="H73" s="2">
        <f>H72</f>
        <v>22460.548</v>
      </c>
      <c r="I73" s="2">
        <v>21743.7</v>
      </c>
      <c r="J73" s="2">
        <v>19134.456000000002</v>
      </c>
      <c r="K73" s="2">
        <v>18482.145</v>
      </c>
      <c r="L73" s="2">
        <v>17829.834</v>
      </c>
      <c r="M73" s="2">
        <v>17177.523</v>
      </c>
      <c r="N73" s="2">
        <v>16525.212</v>
      </c>
      <c r="O73" s="2">
        <v>16090.338</v>
      </c>
      <c r="P73" s="2">
        <v>15655.464</v>
      </c>
      <c r="Q73" s="2">
        <v>15220.59</v>
      </c>
    </row>
    <row r="74" spans="1:17" ht="33.75">
      <c r="A74" s="9">
        <v>61</v>
      </c>
      <c r="B74" s="12" t="s">
        <v>85</v>
      </c>
      <c r="C74" s="9" t="s">
        <v>83</v>
      </c>
      <c r="D74" s="13">
        <v>5826.35</v>
      </c>
      <c r="E74" s="13">
        <v>5677.1</v>
      </c>
      <c r="F74" s="13">
        <v>5462.9</v>
      </c>
      <c r="G74" s="2">
        <f>$F74*0.97</f>
        <v>5299.013</v>
      </c>
      <c r="H74" s="2">
        <f>$F74*0.94</f>
        <v>5135.125999999999</v>
      </c>
      <c r="I74" s="2">
        <v>5899.6</v>
      </c>
      <c r="J74" s="2">
        <v>5191.648</v>
      </c>
      <c r="K74" s="2">
        <v>5014.66</v>
      </c>
      <c r="L74" s="2">
        <v>4837.672</v>
      </c>
      <c r="M74" s="2">
        <v>4660.684</v>
      </c>
      <c r="N74" s="2">
        <v>4483.696</v>
      </c>
      <c r="O74" s="2">
        <v>4365.704000000001</v>
      </c>
      <c r="P74" s="2">
        <v>4247.712</v>
      </c>
      <c r="Q74" s="2">
        <v>4129.72</v>
      </c>
    </row>
    <row r="75" spans="1:17" ht="90">
      <c r="A75" s="9">
        <v>62</v>
      </c>
      <c r="B75" s="12" t="s">
        <v>86</v>
      </c>
      <c r="C75" s="9" t="s">
        <v>83</v>
      </c>
      <c r="D75" s="13">
        <v>2215.5</v>
      </c>
      <c r="E75" s="13">
        <v>2543.6</v>
      </c>
      <c r="F75" s="13">
        <v>2792.2</v>
      </c>
      <c r="G75" s="2">
        <f>G74</f>
        <v>5299.013</v>
      </c>
      <c r="H75" s="2">
        <f>H74</f>
        <v>5135.125999999999</v>
      </c>
      <c r="I75" s="2">
        <v>5899.6</v>
      </c>
      <c r="J75" s="2">
        <v>5191.648</v>
      </c>
      <c r="K75" s="2">
        <v>5014.66</v>
      </c>
      <c r="L75" s="2">
        <v>4837.672</v>
      </c>
      <c r="M75" s="2">
        <v>4660.684</v>
      </c>
      <c r="N75" s="2">
        <v>4483.696</v>
      </c>
      <c r="O75" s="2">
        <v>4365.704000000001</v>
      </c>
      <c r="P75" s="2">
        <v>4247.712</v>
      </c>
      <c r="Q75" s="2">
        <v>4129.72</v>
      </c>
    </row>
    <row r="76" spans="1:17" ht="12.75">
      <c r="A76" s="9">
        <v>63</v>
      </c>
      <c r="B76" s="12" t="s">
        <v>87</v>
      </c>
      <c r="C76" s="9" t="s">
        <v>58</v>
      </c>
      <c r="D76" s="13">
        <v>21113</v>
      </c>
      <c r="E76" s="13">
        <v>21136</v>
      </c>
      <c r="F76" s="13">
        <v>21203</v>
      </c>
      <c r="G76" s="4">
        <f>F76*1.05</f>
        <v>22263.15</v>
      </c>
      <c r="H76" s="4">
        <f>G76*1.05</f>
        <v>23376.307500000003</v>
      </c>
      <c r="I76" s="4">
        <v>23376</v>
      </c>
      <c r="J76" s="4">
        <v>24544.8</v>
      </c>
      <c r="K76" s="4">
        <v>25772.04</v>
      </c>
      <c r="L76" s="4">
        <v>27060.642000000003</v>
      </c>
      <c r="M76" s="4">
        <v>28413.674100000004</v>
      </c>
      <c r="N76" s="4">
        <v>29834.357805000007</v>
      </c>
      <c r="O76" s="4">
        <v>31326.07569525001</v>
      </c>
      <c r="P76" s="4">
        <v>32892.37948001251</v>
      </c>
      <c r="Q76" s="4">
        <v>34536.99845401314</v>
      </c>
    </row>
    <row r="77" spans="1:17" ht="33.75">
      <c r="A77" s="9">
        <v>64</v>
      </c>
      <c r="B77" s="12" t="s">
        <v>88</v>
      </c>
      <c r="C77" s="9" t="s">
        <v>58</v>
      </c>
      <c r="D77" s="13">
        <v>0</v>
      </c>
      <c r="E77" s="13">
        <v>0</v>
      </c>
      <c r="F77" s="13">
        <v>0</v>
      </c>
      <c r="G77" s="4">
        <f>G76*0.01</f>
        <v>222.63150000000002</v>
      </c>
      <c r="H77" s="4">
        <f>H76*0.01</f>
        <v>233.76307500000004</v>
      </c>
      <c r="I77" s="4">
        <v>0</v>
      </c>
      <c r="J77" s="4">
        <v>0</v>
      </c>
      <c r="K77" s="4">
        <v>0</v>
      </c>
      <c r="L77" s="4">
        <v>25</v>
      </c>
      <c r="M77" s="4">
        <v>45</v>
      </c>
      <c r="N77" s="4">
        <v>65</v>
      </c>
      <c r="O77" s="4">
        <v>85</v>
      </c>
      <c r="P77" s="4">
        <v>125</v>
      </c>
      <c r="Q77" s="4">
        <v>152</v>
      </c>
    </row>
    <row r="78" spans="1:17" ht="67.5">
      <c r="A78" s="9">
        <v>65</v>
      </c>
      <c r="B78" s="7" t="s">
        <v>320</v>
      </c>
      <c r="C78" s="9" t="s">
        <v>37</v>
      </c>
      <c r="D78" s="13">
        <v>0</v>
      </c>
      <c r="E78" s="13">
        <v>0</v>
      </c>
      <c r="F78" s="13">
        <v>0</v>
      </c>
      <c r="G78" s="13">
        <f>F78+F79</f>
        <v>30012.24</v>
      </c>
      <c r="H78" s="13">
        <f>G78+G79</f>
        <v>45018.36</v>
      </c>
      <c r="I78" s="13">
        <v>0</v>
      </c>
      <c r="J78" s="13">
        <v>0</v>
      </c>
      <c r="K78" s="13">
        <v>0</v>
      </c>
      <c r="L78" s="13">
        <v>10504.28</v>
      </c>
      <c r="M78" s="13">
        <v>15200.4</v>
      </c>
      <c r="N78" s="13">
        <v>20195.6</v>
      </c>
      <c r="O78" s="13">
        <v>30012.239999999998</v>
      </c>
      <c r="P78" s="13">
        <v>30012.239999999998</v>
      </c>
      <c r="Q78" s="13">
        <v>30012.239999999998</v>
      </c>
    </row>
    <row r="79" spans="1:17" ht="45">
      <c r="A79" s="9">
        <v>66</v>
      </c>
      <c r="B79" s="7" t="s">
        <v>89</v>
      </c>
      <c r="C79" s="9" t="s">
        <v>37</v>
      </c>
      <c r="D79" s="13">
        <v>30012.24</v>
      </c>
      <c r="E79" s="13">
        <v>30012.24</v>
      </c>
      <c r="F79" s="13">
        <v>30012.24</v>
      </c>
      <c r="G79" s="1">
        <f>F79*0.5</f>
        <v>15006.12</v>
      </c>
      <c r="H79" s="1">
        <v>0</v>
      </c>
      <c r="I79" s="1">
        <v>30012.24</v>
      </c>
      <c r="J79" s="1">
        <v>30012.24</v>
      </c>
      <c r="K79" s="1">
        <v>30012.24</v>
      </c>
      <c r="L79" s="1">
        <v>19507.96</v>
      </c>
      <c r="M79" s="1">
        <v>14811.84</v>
      </c>
      <c r="N79" s="1">
        <v>9816.64</v>
      </c>
      <c r="O79" s="1">
        <v>0</v>
      </c>
      <c r="P79" s="1">
        <v>0</v>
      </c>
      <c r="Q79" s="1">
        <v>0</v>
      </c>
    </row>
    <row r="80" spans="1:17" ht="67.5">
      <c r="A80" s="9">
        <v>67</v>
      </c>
      <c r="B80" s="7" t="s">
        <v>317</v>
      </c>
      <c r="C80" s="9" t="s">
        <v>37</v>
      </c>
      <c r="D80" s="13">
        <v>40616</v>
      </c>
      <c r="E80" s="13">
        <v>51095</v>
      </c>
      <c r="F80" s="13">
        <v>80952</v>
      </c>
      <c r="G80" s="1">
        <f>$F80+$F81-G81+2800</f>
        <v>296488.5</v>
      </c>
      <c r="H80" s="1">
        <f>G80+G81+2700</f>
        <v>511925</v>
      </c>
      <c r="I80" s="1">
        <v>180153.75</v>
      </c>
      <c r="J80" s="1">
        <v>185688.9</v>
      </c>
      <c r="K80" s="1">
        <v>191288.9</v>
      </c>
      <c r="L80" s="1">
        <v>210444.8</v>
      </c>
      <c r="M80" s="1">
        <v>255999.3</v>
      </c>
      <c r="N80" s="1">
        <v>344846.2</v>
      </c>
      <c r="O80" s="1">
        <v>395444</v>
      </c>
      <c r="P80" s="1">
        <v>428640</v>
      </c>
      <c r="Q80" s="1">
        <v>514725</v>
      </c>
    </row>
    <row r="81" spans="1:17" ht="45">
      <c r="A81" s="9">
        <v>68</v>
      </c>
      <c r="B81" s="7" t="s">
        <v>316</v>
      </c>
      <c r="C81" s="9" t="s">
        <v>37</v>
      </c>
      <c r="D81" s="13">
        <v>425133</v>
      </c>
      <c r="E81" s="13">
        <v>425140</v>
      </c>
      <c r="F81" s="13">
        <v>425473</v>
      </c>
      <c r="G81" s="1">
        <f>F81*0.5</f>
        <v>212736.5</v>
      </c>
      <c r="H81" s="1">
        <v>0</v>
      </c>
      <c r="I81" s="1">
        <v>334571.25</v>
      </c>
      <c r="J81" s="1">
        <v>329036.1</v>
      </c>
      <c r="K81" s="1">
        <v>323436.1</v>
      </c>
      <c r="L81" s="1">
        <v>304280.2</v>
      </c>
      <c r="M81" s="1">
        <v>258725.7</v>
      </c>
      <c r="N81" s="1">
        <v>169878.8</v>
      </c>
      <c r="O81" s="1">
        <v>119281</v>
      </c>
      <c r="P81" s="1">
        <v>86085</v>
      </c>
      <c r="Q81" s="1">
        <v>0</v>
      </c>
    </row>
    <row r="82" spans="1:17" ht="67.5">
      <c r="A82" s="9">
        <v>69</v>
      </c>
      <c r="B82" s="7" t="s">
        <v>318</v>
      </c>
      <c r="C82" s="9" t="s">
        <v>37</v>
      </c>
      <c r="D82" s="13">
        <v>977212</v>
      </c>
      <c r="E82" s="13">
        <v>978301</v>
      </c>
      <c r="F82" s="13">
        <v>981494</v>
      </c>
      <c r="G82" s="1">
        <f>$F82+$F83-G83+2800</f>
        <v>984544</v>
      </c>
      <c r="H82" s="1">
        <f>G82+2700</f>
        <v>987244</v>
      </c>
      <c r="I82" s="1">
        <v>983300</v>
      </c>
      <c r="J82" s="1">
        <v>986000</v>
      </c>
      <c r="K82" s="1">
        <v>988800</v>
      </c>
      <c r="L82" s="1">
        <v>991600</v>
      </c>
      <c r="M82" s="1">
        <v>994300</v>
      </c>
      <c r="N82" s="1">
        <v>997100</v>
      </c>
      <c r="O82" s="1">
        <v>999800</v>
      </c>
      <c r="P82" s="1">
        <v>1002600</v>
      </c>
      <c r="Q82" s="1">
        <v>1005300</v>
      </c>
    </row>
    <row r="83" spans="1:17" ht="45">
      <c r="A83" s="9">
        <v>70</v>
      </c>
      <c r="B83" s="7" t="s">
        <v>319</v>
      </c>
      <c r="C83" s="9" t="s">
        <v>37</v>
      </c>
      <c r="D83" s="13">
        <v>500</v>
      </c>
      <c r="E83" s="13">
        <v>500</v>
      </c>
      <c r="F83" s="13">
        <v>500</v>
      </c>
      <c r="G83" s="1">
        <f>F83*0.5</f>
        <v>250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</row>
    <row r="84" spans="1:17" ht="90">
      <c r="A84" s="9">
        <v>71</v>
      </c>
      <c r="B84" s="7" t="s">
        <v>325</v>
      </c>
      <c r="C84" s="9" t="s">
        <v>37</v>
      </c>
      <c r="D84" s="13">
        <v>296329.8</v>
      </c>
      <c r="E84" s="13">
        <v>337026.1</v>
      </c>
      <c r="F84" s="13">
        <v>363952.47</v>
      </c>
      <c r="G84" s="1">
        <f>$F84+$F85-G85+4500</f>
        <v>428561.51999999996</v>
      </c>
      <c r="H84" s="1">
        <f>G84+G85+4500</f>
        <v>493170.56999999995</v>
      </c>
      <c r="I84" s="1">
        <v>59143.8</v>
      </c>
      <c r="J84" s="1">
        <v>63643.8</v>
      </c>
      <c r="K84" s="1">
        <v>68143.8</v>
      </c>
      <c r="L84" s="1">
        <v>125146.4</v>
      </c>
      <c r="M84" s="1">
        <v>155866.7</v>
      </c>
      <c r="N84" s="1">
        <v>180905.1</v>
      </c>
      <c r="O84" s="1">
        <v>210344.8</v>
      </c>
      <c r="P84" s="1">
        <v>344850.9</v>
      </c>
      <c r="Q84" s="1">
        <v>444010.1</v>
      </c>
    </row>
    <row r="85" spans="1:17" ht="56.25">
      <c r="A85" s="9">
        <v>72</v>
      </c>
      <c r="B85" s="7" t="s">
        <v>326</v>
      </c>
      <c r="C85" s="9" t="s">
        <v>37</v>
      </c>
      <c r="D85" s="13">
        <v>147680.3</v>
      </c>
      <c r="E85" s="13">
        <v>133731.4</v>
      </c>
      <c r="F85" s="13">
        <v>120218.1</v>
      </c>
      <c r="G85" s="1">
        <f>F85*0.5</f>
        <v>60109.05</v>
      </c>
      <c r="H85" s="1">
        <v>0</v>
      </c>
      <c r="I85" s="1">
        <v>384866.3</v>
      </c>
      <c r="J85" s="1">
        <v>380366.3</v>
      </c>
      <c r="K85" s="1">
        <v>375866.3</v>
      </c>
      <c r="L85" s="1">
        <v>318863.7</v>
      </c>
      <c r="M85" s="1">
        <v>288143.4</v>
      </c>
      <c r="N85" s="1">
        <v>263105</v>
      </c>
      <c r="O85" s="1">
        <v>233665.3</v>
      </c>
      <c r="P85" s="1">
        <v>99159.2</v>
      </c>
      <c r="Q85" s="1">
        <v>0</v>
      </c>
    </row>
    <row r="86" spans="1:17" ht="33.75">
      <c r="A86" s="9">
        <v>73</v>
      </c>
      <c r="B86" s="7" t="s">
        <v>90</v>
      </c>
      <c r="C86" s="9" t="s">
        <v>91</v>
      </c>
      <c r="D86" s="13">
        <v>0</v>
      </c>
      <c r="E86" s="13">
        <v>0</v>
      </c>
      <c r="F86" s="13">
        <v>0</v>
      </c>
      <c r="G86" s="2">
        <f aca="true" t="shared" si="0" ref="G86:G91">$F86*0.97</f>
        <v>0</v>
      </c>
      <c r="H86" s="2">
        <f aca="true" t="shared" si="1" ref="H86:H91">$F86*0.94</f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</row>
    <row r="87" spans="1:17" ht="22.5">
      <c r="A87" s="9">
        <v>74</v>
      </c>
      <c r="B87" s="7" t="s">
        <v>92</v>
      </c>
      <c r="C87" s="9" t="s">
        <v>93</v>
      </c>
      <c r="D87" s="13">
        <v>165.14</v>
      </c>
      <c r="E87" s="13">
        <v>135.6</v>
      </c>
      <c r="F87" s="13">
        <v>135.6</v>
      </c>
      <c r="G87" s="3">
        <f t="shared" si="0"/>
        <v>131.53199999999998</v>
      </c>
      <c r="H87" s="3">
        <f t="shared" si="1"/>
        <v>127.46399999999998</v>
      </c>
      <c r="I87" s="3">
        <v>165.14</v>
      </c>
      <c r="J87" s="3">
        <v>145.32319999999999</v>
      </c>
      <c r="K87" s="3">
        <v>140.36899999999997</v>
      </c>
      <c r="L87" s="3">
        <v>135.41479999999999</v>
      </c>
      <c r="M87" s="3">
        <v>130.4606</v>
      </c>
      <c r="N87" s="3">
        <v>125.50639999999999</v>
      </c>
      <c r="O87" s="3">
        <v>122.2036</v>
      </c>
      <c r="P87" s="3">
        <v>118.90079999999999</v>
      </c>
      <c r="Q87" s="3">
        <v>115.59799999999998</v>
      </c>
    </row>
    <row r="88" spans="1:17" ht="22.5">
      <c r="A88" s="9">
        <v>75</v>
      </c>
      <c r="B88" s="7" t="s">
        <v>94</v>
      </c>
      <c r="C88" s="9" t="s">
        <v>47</v>
      </c>
      <c r="D88" s="13">
        <v>10443216</v>
      </c>
      <c r="E88" s="13">
        <v>12324256</v>
      </c>
      <c r="F88" s="13">
        <v>12506196</v>
      </c>
      <c r="G88" s="2">
        <f t="shared" si="0"/>
        <v>12131010.12</v>
      </c>
      <c r="H88" s="2">
        <f t="shared" si="1"/>
        <v>11755824.24</v>
      </c>
      <c r="I88" s="2">
        <v>11380640</v>
      </c>
      <c r="J88" s="2">
        <v>10014963.2</v>
      </c>
      <c r="K88" s="2">
        <v>9673544</v>
      </c>
      <c r="L88" s="2">
        <v>9673544</v>
      </c>
      <c r="M88" s="2">
        <v>9673544</v>
      </c>
      <c r="N88" s="2">
        <v>9673544</v>
      </c>
      <c r="O88" s="2">
        <v>9673544</v>
      </c>
      <c r="P88" s="2">
        <v>9673544</v>
      </c>
      <c r="Q88" s="2">
        <v>9673544</v>
      </c>
    </row>
    <row r="89" spans="1:17" ht="12.75">
      <c r="A89" s="9">
        <v>76</v>
      </c>
      <c r="B89" s="7" t="s">
        <v>95</v>
      </c>
      <c r="C89" s="9" t="s">
        <v>96</v>
      </c>
      <c r="D89" s="13">
        <v>2939.4</v>
      </c>
      <c r="E89" s="13">
        <v>2939.4</v>
      </c>
      <c r="F89" s="13">
        <v>2872.8</v>
      </c>
      <c r="G89" s="3">
        <f t="shared" si="0"/>
        <v>2786.616</v>
      </c>
      <c r="H89" s="3">
        <f t="shared" si="1"/>
        <v>2700.4320000000002</v>
      </c>
      <c r="I89" s="3">
        <v>2614.25</v>
      </c>
      <c r="J89" s="3">
        <v>2300.54</v>
      </c>
      <c r="K89" s="3">
        <v>2222.1124999999997</v>
      </c>
      <c r="L89" s="3">
        <v>2143.685</v>
      </c>
      <c r="M89" s="3">
        <v>2065.2575</v>
      </c>
      <c r="N89" s="3">
        <v>1986.83</v>
      </c>
      <c r="O89" s="3">
        <v>1934.545</v>
      </c>
      <c r="P89" s="3">
        <v>1882.26</v>
      </c>
      <c r="Q89" s="3">
        <v>1829.975</v>
      </c>
    </row>
    <row r="90" spans="1:17" ht="22.5">
      <c r="A90" s="9">
        <v>77</v>
      </c>
      <c r="B90" s="7" t="s">
        <v>97</v>
      </c>
      <c r="C90" s="9" t="s">
        <v>77</v>
      </c>
      <c r="D90" s="13">
        <v>217749.7</v>
      </c>
      <c r="E90" s="13">
        <v>225451.8</v>
      </c>
      <c r="F90" s="13">
        <v>228725.4</v>
      </c>
      <c r="G90" s="4">
        <f t="shared" si="0"/>
        <v>221863.63799999998</v>
      </c>
      <c r="H90" s="4">
        <f t="shared" si="1"/>
        <v>215001.876</v>
      </c>
      <c r="I90" s="4">
        <v>208140</v>
      </c>
      <c r="J90" s="4">
        <v>183163.2</v>
      </c>
      <c r="K90" s="4">
        <v>176919</v>
      </c>
      <c r="L90" s="4">
        <v>170674.8</v>
      </c>
      <c r="M90" s="4">
        <v>164430.6</v>
      </c>
      <c r="N90" s="2">
        <v>158186.4</v>
      </c>
      <c r="O90" s="2">
        <v>154023.6</v>
      </c>
      <c r="P90" s="2">
        <v>149860.8</v>
      </c>
      <c r="Q90" s="2">
        <v>145698</v>
      </c>
    </row>
    <row r="91" spans="1:17" ht="22.5">
      <c r="A91" s="9">
        <v>78</v>
      </c>
      <c r="B91" s="7" t="s">
        <v>98</v>
      </c>
      <c r="C91" s="9" t="s">
        <v>47</v>
      </c>
      <c r="D91" s="13">
        <v>1567.1</v>
      </c>
      <c r="E91" s="13">
        <v>1567.1</v>
      </c>
      <c r="F91" s="13">
        <v>1367.2</v>
      </c>
      <c r="G91" s="4">
        <f t="shared" si="0"/>
        <v>1326.184</v>
      </c>
      <c r="H91" s="4">
        <f t="shared" si="1"/>
        <v>1285.168</v>
      </c>
      <c r="I91" s="4">
        <v>1340</v>
      </c>
      <c r="J91" s="4">
        <v>1179.2</v>
      </c>
      <c r="K91" s="4">
        <v>1139</v>
      </c>
      <c r="L91" s="4">
        <v>1098.8</v>
      </c>
      <c r="M91" s="4">
        <v>1058.6000000000001</v>
      </c>
      <c r="N91" s="2">
        <v>1018.4</v>
      </c>
      <c r="O91" s="2">
        <v>991.6</v>
      </c>
      <c r="P91" s="2">
        <v>964.8</v>
      </c>
      <c r="Q91" s="2">
        <v>937.9999999999999</v>
      </c>
    </row>
    <row r="92" spans="1:17" ht="67.5">
      <c r="A92" s="9">
        <v>79</v>
      </c>
      <c r="B92" s="7" t="s">
        <v>99</v>
      </c>
      <c r="C92" s="9" t="s">
        <v>58</v>
      </c>
      <c r="D92" s="13">
        <v>0</v>
      </c>
      <c r="E92" s="13">
        <v>0</v>
      </c>
      <c r="F92" s="13">
        <v>0</v>
      </c>
      <c r="G92" s="1">
        <f>F92</f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</row>
    <row r="93" spans="1:17" ht="112.5">
      <c r="A93" s="9">
        <v>80</v>
      </c>
      <c r="B93" s="7" t="s">
        <v>100</v>
      </c>
      <c r="C93" s="9" t="s">
        <v>58</v>
      </c>
      <c r="D93" s="13">
        <v>0</v>
      </c>
      <c r="E93" s="13">
        <v>0</v>
      </c>
      <c r="F93" s="13">
        <v>0</v>
      </c>
      <c r="G93" s="1">
        <f>F93</f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</row>
  </sheetData>
  <sheetProtection/>
  <mergeCells count="11">
    <mergeCell ref="A11:A12"/>
    <mergeCell ref="B11:B12"/>
    <mergeCell ref="C11:C12"/>
    <mergeCell ref="D11:Q11"/>
    <mergeCell ref="O1:Q1"/>
    <mergeCell ref="O2:Q2"/>
    <mergeCell ref="N3:Q3"/>
    <mergeCell ref="N4:Q4"/>
    <mergeCell ref="N10:Q10"/>
    <mergeCell ref="N5:Q5"/>
    <mergeCell ref="B7:Q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6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6" sqref="I16"/>
    </sheetView>
  </sheetViews>
  <sheetFormatPr defaultColWidth="9.00390625" defaultRowHeight="12.75"/>
  <cols>
    <col min="1" max="1" width="4.125" style="10" customWidth="1"/>
    <col min="2" max="2" width="31.75390625" style="10" customWidth="1"/>
    <col min="3" max="3" width="9.00390625" style="10" customWidth="1"/>
    <col min="4" max="4" width="9.25390625" style="24" hidden="1" customWidth="1"/>
    <col min="5" max="5" width="12.625" style="24" hidden="1" customWidth="1"/>
    <col min="6" max="6" width="11.625" style="24" hidden="1" customWidth="1"/>
    <col min="7" max="7" width="11.125" style="10" hidden="1" customWidth="1"/>
    <col min="8" max="8" width="10.625" style="10" hidden="1" customWidth="1"/>
    <col min="9" max="9" width="11.125" style="10" customWidth="1"/>
    <col min="10" max="10" width="8.875" style="10" customWidth="1"/>
    <col min="11" max="11" width="10.625" style="10" customWidth="1"/>
    <col min="12" max="12" width="8.875" style="10" customWidth="1"/>
    <col min="13" max="13" width="9.125" style="10" customWidth="1"/>
    <col min="14" max="14" width="10.875" style="10" customWidth="1"/>
    <col min="15" max="15" width="10.375" style="10" customWidth="1"/>
    <col min="16" max="16" width="9.00390625" style="10" customWidth="1"/>
    <col min="17" max="17" width="9.625" style="10" customWidth="1"/>
    <col min="18" max="16384" width="9.125" style="10" customWidth="1"/>
  </cols>
  <sheetData>
    <row r="1" spans="14:17" ht="12.75">
      <c r="N1" s="8"/>
      <c r="O1" s="37" t="s">
        <v>327</v>
      </c>
      <c r="P1" s="37"/>
      <c r="Q1" s="37"/>
    </row>
    <row r="2" spans="14:17" ht="12.75">
      <c r="N2" s="8"/>
      <c r="O2" s="38" t="s">
        <v>328</v>
      </c>
      <c r="P2" s="38"/>
      <c r="Q2" s="38"/>
    </row>
    <row r="3" spans="14:17" ht="12.75">
      <c r="N3" s="38" t="s">
        <v>329</v>
      </c>
      <c r="O3" s="38"/>
      <c r="P3" s="38"/>
      <c r="Q3" s="38"/>
    </row>
    <row r="4" spans="13:17" ht="14.25" customHeight="1">
      <c r="M4" s="37" t="s">
        <v>333</v>
      </c>
      <c r="N4" s="37"/>
      <c r="O4" s="37"/>
      <c r="P4" s="37"/>
      <c r="Q4" s="37"/>
    </row>
    <row r="5" spans="14:17" ht="12.75">
      <c r="N5" s="39" t="s">
        <v>330</v>
      </c>
      <c r="O5" s="39"/>
      <c r="P5" s="39"/>
      <c r="Q5" s="39"/>
    </row>
    <row r="7" ht="12.75" hidden="1"/>
    <row r="8" spans="2:17" ht="12.75">
      <c r="B8" s="40" t="s">
        <v>332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2:17" ht="3" customHeigh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2:17" ht="12.75" hidden="1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26.25" customHeight="1">
      <c r="A11" s="50" t="s">
        <v>101</v>
      </c>
      <c r="B11" s="50" t="s">
        <v>102</v>
      </c>
      <c r="C11" s="50" t="s">
        <v>103</v>
      </c>
      <c r="D11" s="14"/>
      <c r="E11" s="15"/>
      <c r="F11" s="1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2.75">
      <c r="A12" s="51"/>
      <c r="B12" s="51"/>
      <c r="C12" s="51"/>
      <c r="D12" s="16">
        <v>2007</v>
      </c>
      <c r="E12" s="17">
        <v>2008</v>
      </c>
      <c r="F12" s="17">
        <v>2009</v>
      </c>
      <c r="G12" s="18">
        <v>2010</v>
      </c>
      <c r="H12" s="18">
        <v>2011</v>
      </c>
      <c r="I12" s="18">
        <v>2012</v>
      </c>
      <c r="J12" s="18">
        <v>2013</v>
      </c>
      <c r="K12" s="18">
        <v>2014</v>
      </c>
      <c r="L12" s="18">
        <v>2015</v>
      </c>
      <c r="M12" s="18">
        <v>2016</v>
      </c>
      <c r="N12" s="18">
        <v>2017</v>
      </c>
      <c r="O12" s="18">
        <v>2018</v>
      </c>
      <c r="P12" s="18">
        <v>2019</v>
      </c>
      <c r="Q12" s="18">
        <v>2020</v>
      </c>
    </row>
    <row r="13" spans="1:17" ht="12.75">
      <c r="A13" s="9">
        <v>1</v>
      </c>
      <c r="B13" s="9">
        <v>2</v>
      </c>
      <c r="C13" s="9">
        <v>3</v>
      </c>
      <c r="D13" s="14">
        <v>4</v>
      </c>
      <c r="E13" s="15">
        <v>5</v>
      </c>
      <c r="F13" s="15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  <c r="N13" s="19">
        <v>14</v>
      </c>
      <c r="O13" s="19">
        <v>15</v>
      </c>
      <c r="P13" s="19">
        <v>16</v>
      </c>
      <c r="Q13" s="19">
        <v>17</v>
      </c>
    </row>
    <row r="14" spans="1:17" ht="31.5" customHeight="1">
      <c r="A14" s="44" t="s">
        <v>104</v>
      </c>
      <c r="B14" s="45"/>
      <c r="C14" s="45"/>
      <c r="D14" s="26"/>
      <c r="E14" s="27"/>
      <c r="F14" s="28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66" customHeight="1">
      <c r="A15" s="9" t="s">
        <v>105</v>
      </c>
      <c r="B15" s="7" t="s">
        <v>106</v>
      </c>
      <c r="C15" s="9" t="s">
        <v>107</v>
      </c>
      <c r="D15" s="20">
        <f>Лист1!D15/Лист1!D14</f>
        <v>202.30558812035952</v>
      </c>
      <c r="E15" s="20">
        <f>Лист1!E15/Лист1!E14</f>
        <v>162.94307196562838</v>
      </c>
      <c r="F15" s="20">
        <f>Лист1!F15/Лист1!F14</f>
        <v>127.83582089552239</v>
      </c>
      <c r="G15" s="20">
        <f>Лист1!G15/Лист1!G14</f>
        <v>210.910737826919</v>
      </c>
      <c r="H15" s="20">
        <f>Лист1!H15/Лист1!H14</f>
        <v>198.5609546739244</v>
      </c>
      <c r="I15" s="20">
        <f>Лист1!I15/Лист1!I14</f>
        <v>188.67138692211577</v>
      </c>
      <c r="J15" s="20">
        <f>Лист1!J15/Лист1!J14</f>
        <v>156.2845309587906</v>
      </c>
      <c r="K15" s="20">
        <f>Лист1!K15/Лист1!K14</f>
        <v>147.93361509122772</v>
      </c>
      <c r="L15" s="20">
        <f>Лист1!L15/Лист1!L14</f>
        <v>137.5088535869675</v>
      </c>
      <c r="M15" s="20">
        <f>Лист1!M15/Лист1!M14</f>
        <v>127.6056338028169</v>
      </c>
      <c r="N15" s="20">
        <f>Лист1!N15/Лист1!N14</f>
        <v>113.71350613915415</v>
      </c>
      <c r="O15" s="20">
        <f>Лист1!O15/Лист1!O14</f>
        <v>104.28322288106034</v>
      </c>
      <c r="P15" s="20">
        <f>Лист1!P15/Лист1!P14</f>
        <v>95.13</v>
      </c>
      <c r="Q15" s="20">
        <f>Лист1!Q15/Лист1!Q14</f>
        <v>84.50835600466381</v>
      </c>
    </row>
    <row r="16" spans="1:17" ht="80.25" customHeight="1">
      <c r="A16" s="9" t="s">
        <v>108</v>
      </c>
      <c r="B16" s="7" t="s">
        <v>109</v>
      </c>
      <c r="C16" s="9" t="s">
        <v>110</v>
      </c>
      <c r="D16" s="20">
        <f>(Лист1!D20/Лист1!D16)*100</f>
        <v>99.97487255935063</v>
      </c>
      <c r="E16" s="20">
        <f>(Лист1!E20/Лист1!E16)*100</f>
        <v>99.98484882696566</v>
      </c>
      <c r="F16" s="20">
        <f>(Лист1!F20/Лист1!F16)*100</f>
        <v>99.98567577933585</v>
      </c>
      <c r="G16" s="20">
        <f>(Лист1!G20/Лист1!G16)*100</f>
        <v>100</v>
      </c>
      <c r="H16" s="20">
        <f>(Лист1!H20/Лист1!H16)*100</f>
        <v>100</v>
      </c>
      <c r="I16" s="20">
        <f>(Лист1!I20/Лист1!I16)*100</f>
        <v>100</v>
      </c>
      <c r="J16" s="20">
        <f>(Лист1!J20/Лист1!J16)*100</f>
        <v>100</v>
      </c>
      <c r="K16" s="20">
        <f>(Лист1!K20/Лист1!K16)*100</f>
        <v>100</v>
      </c>
      <c r="L16" s="20">
        <f>(Лист1!L20/Лист1!L16)*100</f>
        <v>100</v>
      </c>
      <c r="M16" s="20">
        <f>(Лист1!M20/Лист1!M16)*100</f>
        <v>100</v>
      </c>
      <c r="N16" s="20">
        <f>(Лист1!N20/Лист1!N16)*100</f>
        <v>100</v>
      </c>
      <c r="O16" s="20">
        <f>(Лист1!O20/Лист1!O16)*100</f>
        <v>100</v>
      </c>
      <c r="P16" s="20">
        <f>(Лист1!P20/Лист1!P16)*100</f>
        <v>100</v>
      </c>
      <c r="Q16" s="20">
        <f>(Лист1!Q20/Лист1!Q16)*100</f>
        <v>99.99999718304413</v>
      </c>
    </row>
    <row r="17" spans="1:17" ht="75.75" customHeight="1">
      <c r="A17" s="9" t="s">
        <v>111</v>
      </c>
      <c r="B17" s="7" t="s">
        <v>112</v>
      </c>
      <c r="C17" s="9" t="s">
        <v>110</v>
      </c>
      <c r="D17" s="20">
        <f>(Лист1!D21/Лист1!D17)*100</f>
        <v>0</v>
      </c>
      <c r="E17" s="20">
        <f>(Лист1!E21/Лист1!E17)*100</f>
        <v>0</v>
      </c>
      <c r="F17" s="20">
        <f>(Лист1!F21/Лист1!F17)*100</f>
        <v>0</v>
      </c>
      <c r="G17" s="20">
        <f>(Лист1!G21/Лист1!G17)*100</f>
        <v>51.009515384035176</v>
      </c>
      <c r="H17" s="20">
        <f>(Лист1!H21/Лист1!H17)*100</f>
        <v>100</v>
      </c>
      <c r="I17" s="20">
        <f>(Лист1!I21/Лист1!I17)*100</f>
        <v>14.469453376205788</v>
      </c>
      <c r="J17" s="20">
        <f>(Лист1!J21/Лист1!J17)*100</f>
        <v>17.47518523696351</v>
      </c>
      <c r="K17" s="20">
        <f>(Лист1!K21/Лист1!K17)*100</f>
        <v>100</v>
      </c>
      <c r="L17" s="20">
        <f>(Лист1!L21/Лист1!L17)*100</f>
        <v>100</v>
      </c>
      <c r="M17" s="20">
        <f>(Лист1!M21/Лист1!M17)*100</f>
        <v>100</v>
      </c>
      <c r="N17" s="20">
        <f>(Лист1!N21/Лист1!N17)*100</f>
        <v>100</v>
      </c>
      <c r="O17" s="20">
        <f>(Лист1!O21/Лист1!O17)*100</f>
        <v>100</v>
      </c>
      <c r="P17" s="20">
        <f>(Лист1!P21/Лист1!P17)*100</f>
        <v>100</v>
      </c>
      <c r="Q17" s="20">
        <f>(Лист1!Q21/Лист1!Q17)*100</f>
        <v>100</v>
      </c>
    </row>
    <row r="18" spans="1:17" ht="57.75" customHeight="1">
      <c r="A18" s="9" t="s">
        <v>113</v>
      </c>
      <c r="B18" s="7" t="s">
        <v>114</v>
      </c>
      <c r="C18" s="9" t="s">
        <v>110</v>
      </c>
      <c r="D18" s="20">
        <f>(Лист1!D22/Лист1!D18)*100</f>
        <v>3.690463944038679</v>
      </c>
      <c r="E18" s="20">
        <f>(Лист1!E22/Лист1!E18)*100</f>
        <v>4.556095804069873</v>
      </c>
      <c r="F18" s="20">
        <f>(Лист1!F22/Лист1!F18)*100</f>
        <v>7.086763580719205</v>
      </c>
      <c r="G18" s="20">
        <f>(Лист1!G22/Лист1!G18)*100</f>
        <v>58.707686091214185</v>
      </c>
      <c r="H18" s="20">
        <f>(Лист1!H22/Лист1!H18)*100</f>
        <v>100</v>
      </c>
      <c r="I18" s="20">
        <f>(Лист1!I22/Лист1!I18)*100</f>
        <v>100</v>
      </c>
      <c r="J18" s="20">
        <f>(Лист1!J22/Лист1!J18)*100</f>
        <v>100</v>
      </c>
      <c r="K18" s="20">
        <f>(Лист1!K22/Лист1!K18)*100</f>
        <v>100</v>
      </c>
      <c r="L18" s="20">
        <f>(Лист1!L22/Лист1!L18)*100</f>
        <v>100</v>
      </c>
      <c r="M18" s="20">
        <f>(Лист1!M22/Лист1!M18)*100</f>
        <v>100</v>
      </c>
      <c r="N18" s="20">
        <f>(Лист1!N22/Лист1!N18)*100</f>
        <v>100</v>
      </c>
      <c r="O18" s="20">
        <f>(Лист1!O22/Лист1!O18)*100</f>
        <v>100</v>
      </c>
      <c r="P18" s="20">
        <f>(Лист1!P22/Лист1!P18)*100</f>
        <v>100</v>
      </c>
      <c r="Q18" s="20">
        <f>(Лист1!Q22/Лист1!Q18)*100</f>
        <v>100</v>
      </c>
    </row>
    <row r="19" spans="1:17" ht="67.5">
      <c r="A19" s="9" t="s">
        <v>115</v>
      </c>
      <c r="B19" s="7" t="s">
        <v>116</v>
      </c>
      <c r="C19" s="9" t="s">
        <v>110</v>
      </c>
      <c r="D19" s="20">
        <f>(Лист1!D23/Лист1!D19)*100</f>
        <v>46.650971560095655</v>
      </c>
      <c r="E19" s="20">
        <f>(Лист1!E23/Лист1!E19)*100</f>
        <v>51.24140788845202</v>
      </c>
      <c r="F19" s="20">
        <f>(Лист1!F23/Лист1!F19)*100</f>
        <v>56.72504275016216</v>
      </c>
      <c r="G19" s="20">
        <f>(Лист1!G23/Лист1!G19)*100</f>
        <v>81.53941749401778</v>
      </c>
      <c r="H19" s="20">
        <f>(Лист1!H23/Лист1!H19)*100</f>
        <v>100</v>
      </c>
      <c r="I19" s="20">
        <f>(Лист1!I23/Лист1!I19)*100</f>
        <v>100</v>
      </c>
      <c r="J19" s="20">
        <f>(Лист1!J23/Лист1!J19)*100</f>
        <v>100</v>
      </c>
      <c r="K19" s="20">
        <f>(Лист1!K23/Лист1!K19)*100</f>
        <v>100</v>
      </c>
      <c r="L19" s="20">
        <f>(Лист1!L23/Лист1!L19)*100</f>
        <v>100</v>
      </c>
      <c r="M19" s="20">
        <f>(Лист1!M23/Лист1!M19)*100</f>
        <v>100</v>
      </c>
      <c r="N19" s="20">
        <f>(Лист1!N23/Лист1!N19)*100</f>
        <v>100</v>
      </c>
      <c r="O19" s="20">
        <f>(Лист1!O23/Лист1!O19)*100</f>
        <v>100</v>
      </c>
      <c r="P19" s="20">
        <f>(Лист1!P23/Лист1!P19)*100</f>
        <v>100</v>
      </c>
      <c r="Q19" s="20">
        <f>(Лист1!Q23/Лист1!Q19)*100</f>
        <v>100</v>
      </c>
    </row>
    <row r="20" spans="1:17" ht="59.25" customHeight="1">
      <c r="A20" s="9" t="s">
        <v>117</v>
      </c>
      <c r="B20" s="7" t="s">
        <v>118</v>
      </c>
      <c r="C20" s="9" t="s">
        <v>110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</row>
    <row r="21" spans="1:17" ht="58.5" customHeight="1">
      <c r="A21" s="9" t="s">
        <v>119</v>
      </c>
      <c r="B21" s="7" t="s">
        <v>120</v>
      </c>
      <c r="C21" s="9" t="s">
        <v>30</v>
      </c>
      <c r="D21" s="20"/>
      <c r="E21" s="21">
        <f>Лист1!E28-Лист1!D28</f>
        <v>0</v>
      </c>
      <c r="F21" s="21">
        <f>Лист1!F28-Лист1!E28</f>
        <v>0</v>
      </c>
      <c r="G21" s="21">
        <f>Лист1!G28-Лист1!F28</f>
        <v>0</v>
      </c>
      <c r="H21" s="21">
        <f>Лист1!H28-Лист1!G28</f>
        <v>0</v>
      </c>
      <c r="I21" s="21">
        <f>Лист1!I28-Лист1!H28</f>
        <v>0</v>
      </c>
      <c r="J21" s="21">
        <f>Лист1!J28-Лист1!I28</f>
        <v>0</v>
      </c>
      <c r="K21" s="21">
        <f>Лист1!K28-Лист1!J28</f>
        <v>0</v>
      </c>
      <c r="L21" s="21">
        <f>Лист1!L28-Лист1!K28</f>
        <v>0</v>
      </c>
      <c r="M21" s="21">
        <f>Лист1!M28-Лист1!L28</f>
        <v>0</v>
      </c>
      <c r="N21" s="21">
        <f>Лист1!N28-Лист1!M28</f>
        <v>0</v>
      </c>
      <c r="O21" s="21">
        <f>Лист1!O28-Лист1!N28</f>
        <v>0</v>
      </c>
      <c r="P21" s="21">
        <f>Лист1!P28-Лист1!O28</f>
        <v>0</v>
      </c>
      <c r="Q21" s="21">
        <f>Лист1!Q28-Лист1!P28</f>
        <v>0</v>
      </c>
    </row>
    <row r="22" spans="1:17" ht="89.25" customHeight="1">
      <c r="A22" s="9" t="s">
        <v>121</v>
      </c>
      <c r="B22" s="7" t="s">
        <v>122</v>
      </c>
      <c r="C22" s="9" t="s">
        <v>110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</row>
    <row r="23" spans="1:17" ht="42" customHeight="1">
      <c r="A23" s="44" t="s">
        <v>123</v>
      </c>
      <c r="B23" s="45"/>
      <c r="C23" s="46"/>
      <c r="D23" s="2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37.5" customHeight="1">
      <c r="A24" s="9" t="s">
        <v>124</v>
      </c>
      <c r="B24" s="7" t="s">
        <v>125</v>
      </c>
      <c r="C24" s="9" t="s">
        <v>16</v>
      </c>
      <c r="D24" s="20"/>
      <c r="E24" s="21">
        <f>(($D15-E15)/$D15)*Лист1!$D16</f>
        <v>95831.22012190161</v>
      </c>
      <c r="F24" s="21">
        <f>(($D15-F15)/$D15)*Лист1!$D16</f>
        <v>181302.65421288047</v>
      </c>
      <c r="G24" s="21">
        <f>(($D15-G15)/$D15)*Лист1!$D16</f>
        <v>-20949.930956385288</v>
      </c>
      <c r="H24" s="21">
        <f>(($D15-H15)/$D15)*Лист1!$D16</f>
        <v>9116.612125874615</v>
      </c>
      <c r="I24" s="21">
        <f>(($D15-I15)/$D15)*Лист1!$D16</f>
        <v>33193.562400307776</v>
      </c>
      <c r="J24" s="21">
        <f>(($D15-J15)/$D15)*Лист1!$D16</f>
        <v>112041.97520698482</v>
      </c>
      <c r="K24" s="21">
        <f>(($D15-K15)/$D15)*Лист1!$D16</f>
        <v>132372.9533786562</v>
      </c>
      <c r="L24" s="21">
        <f>(($D15-L15)/$D15)*Лист1!$D16</f>
        <v>157752.87600621447</v>
      </c>
      <c r="M24" s="21">
        <f>(($D15-M15)/$D15)*Лист1!$D16</f>
        <v>181863.06325440534</v>
      </c>
      <c r="N24" s="21">
        <f>(($D15-N15)/$D15)*Лист1!$D16</f>
        <v>215684.56843625865</v>
      </c>
      <c r="O24" s="21">
        <f>(($D15-O15)/$D15)*Лист1!$D16</f>
        <v>238643.35356995877</v>
      </c>
      <c r="P24" s="21">
        <f>(($D15-P15)/$D15)*Лист1!$D16</f>
        <v>260927.6128711592</v>
      </c>
      <c r="Q24" s="21">
        <f>(($D15-Q15)/$D15)*Лист1!$D16</f>
        <v>286786.86180159607</v>
      </c>
    </row>
    <row r="25" spans="1:17" ht="35.25" customHeight="1">
      <c r="A25" s="9" t="s">
        <v>126</v>
      </c>
      <c r="B25" s="7" t="s">
        <v>127</v>
      </c>
      <c r="C25" s="9" t="s">
        <v>54</v>
      </c>
      <c r="D25" s="20"/>
      <c r="E25" s="21">
        <f>E24*Лист1!D24</f>
        <v>94872.9079206826</v>
      </c>
      <c r="F25" s="21">
        <f>F24*Лист1!E24</f>
        <v>204871.9992605549</v>
      </c>
      <c r="G25" s="21">
        <f>G24*Лист1!F24</f>
        <v>-30167.900577194814</v>
      </c>
      <c r="H25" s="21">
        <f>H24*Лист1!G24</f>
        <v>13915.596748935013</v>
      </c>
      <c r="I25" s="21">
        <f>I24*Лист1!H24</f>
        <v>53757.3195203474</v>
      </c>
      <c r="J25" s="21">
        <f>J24*Лист1!I24</f>
        <v>190471.3578518742</v>
      </c>
      <c r="K25" s="21">
        <f>K24*Лист1!J24</f>
        <v>244889.963750514</v>
      </c>
      <c r="L25" s="21">
        <f>L24*Лист1!K24</f>
        <v>321027.10267264646</v>
      </c>
      <c r="M25" s="21">
        <f>M24*Лист1!L24</f>
        <v>407100.46709498635</v>
      </c>
      <c r="N25" s="21">
        <f>N24*Лист1!M24</f>
        <v>531090.8970890215</v>
      </c>
      <c r="O25" s="21">
        <f>O24*Лист1!N24</f>
        <v>646385.8078292869</v>
      </c>
      <c r="P25" s="21">
        <f>P24*Лист1!O24</f>
        <v>777419.0801394918</v>
      </c>
      <c r="Q25" s="21">
        <f>Q24*Лист1!P24</f>
        <v>939911.7764081804</v>
      </c>
    </row>
    <row r="26" spans="1:17" ht="38.25" customHeight="1">
      <c r="A26" s="9" t="s">
        <v>128</v>
      </c>
      <c r="B26" s="7" t="s">
        <v>129</v>
      </c>
      <c r="C26" s="9" t="s">
        <v>18</v>
      </c>
      <c r="D26" s="20"/>
      <c r="E26" s="21">
        <f>((D15-E15)/D15)*Лист1!D17</f>
        <v>3.177321470845079</v>
      </c>
      <c r="F26" s="21">
        <f>((E15-F15)/E15)*Лист1!E17</f>
        <v>3.5184153769714395</v>
      </c>
      <c r="G26" s="21">
        <f>((F15-G15)/F15)*Лист1!F17</f>
        <v>-10.371706967084766</v>
      </c>
      <c r="H26" s="21">
        <f>((G15-H15)/G15)*Лист1!G17</f>
        <v>0.9160355636972685</v>
      </c>
      <c r="I26" s="21">
        <f>((H15-I15)/H15)*Лист1!H17</f>
        <v>0.7450151705477817</v>
      </c>
      <c r="J26" s="21">
        <f>((I15-J15)/I15)*Лист1!I17</f>
        <v>1.0677095630565339</v>
      </c>
      <c r="K26" s="21">
        <f>((J15-K15)/J15)*Лист1!J17</f>
        <v>0.30577102332119177</v>
      </c>
      <c r="L26" s="21">
        <f>((K15-L15)/K15)*Лист1!K17</f>
        <v>0.3857201389591571</v>
      </c>
      <c r="M26" s="21">
        <f>((L15-M15)/L15)*Лист1!L17</f>
        <v>0.385242854460093</v>
      </c>
      <c r="N26" s="21">
        <f>((M15-N15)/M15)*Лист1!M17</f>
        <v>0.5688117871759893</v>
      </c>
      <c r="O26" s="21">
        <f>((N15-O15)/N15)*Лист1!N17</f>
        <v>0.41266065118818296</v>
      </c>
      <c r="P26" s="21">
        <f>((O15-P15)/O15)*Лист1!O17</f>
        <v>0.4258381636363638</v>
      </c>
      <c r="Q26" s="21">
        <f>((P15-Q15)/P15)*Лист1!P17</f>
        <v>0.5278107378824053</v>
      </c>
    </row>
    <row r="27" spans="1:17" ht="32.25" customHeight="1">
      <c r="A27" s="9" t="s">
        <v>130</v>
      </c>
      <c r="B27" s="7" t="s">
        <v>131</v>
      </c>
      <c r="C27" s="9" t="s">
        <v>132</v>
      </c>
      <c r="D27" s="20"/>
      <c r="E27" s="21">
        <f>E26*Лист1!$D25</f>
        <v>2230.4796725332453</v>
      </c>
      <c r="F27" s="21">
        <f>F26*Лист1!$D25</f>
        <v>2469.9275946339503</v>
      </c>
      <c r="G27" s="21">
        <f>G26*Лист1!$D25</f>
        <v>-7280.938290893506</v>
      </c>
      <c r="H27" s="21">
        <f>H26*Лист1!$D25</f>
        <v>643.0569657154824</v>
      </c>
      <c r="I27" s="21">
        <f>I26*Лист1!$D25</f>
        <v>523.0006497245428</v>
      </c>
      <c r="J27" s="21">
        <f>J26*Лист1!$D25</f>
        <v>749.5321132656868</v>
      </c>
      <c r="K27" s="21">
        <f>K26*Лист1!$D25</f>
        <v>214.65125837147662</v>
      </c>
      <c r="L27" s="21">
        <f>L26*Лист1!$D25</f>
        <v>270.77553754932825</v>
      </c>
      <c r="M27" s="21">
        <f>M26*Лист1!$D25</f>
        <v>270.4404838309853</v>
      </c>
      <c r="N27" s="21">
        <f>N26*Лист1!$D25</f>
        <v>399.3058745975445</v>
      </c>
      <c r="O27" s="21">
        <f>O26*Лист1!$D25</f>
        <v>289.68777713410446</v>
      </c>
      <c r="P27" s="21">
        <f>P26*Лист1!$D25</f>
        <v>298.9383908727274</v>
      </c>
      <c r="Q27" s="21">
        <f>Q26*Лист1!$D25</f>
        <v>370.52313799344853</v>
      </c>
    </row>
    <row r="28" spans="1:17" ht="39.75" customHeight="1">
      <c r="A28" s="9" t="s">
        <v>133</v>
      </c>
      <c r="B28" s="7" t="s">
        <v>134</v>
      </c>
      <c r="C28" s="9" t="s">
        <v>135</v>
      </c>
      <c r="D28" s="20"/>
      <c r="E28" s="21">
        <f>(($D15-E15)/$D15)*Лист1!$D18</f>
        <v>302.6257638024251</v>
      </c>
      <c r="F28" s="21">
        <f>(($D15-F15)/$D15)*Лист1!$D18</f>
        <v>572.5363210526467</v>
      </c>
      <c r="G28" s="21">
        <f>(($D15-G15)/$D15)*Лист1!$D18</f>
        <v>-66.15786430788857</v>
      </c>
      <c r="H28" s="21">
        <f>(($D15-H15)/$D15)*Лист1!$D18</f>
        <v>28.789383088035237</v>
      </c>
      <c r="I28" s="21">
        <f>(($D15-I15)/$D15)*Лист1!$D18</f>
        <v>104.82207324438342</v>
      </c>
      <c r="J28" s="21">
        <f>(($D15-J15)/$D15)*Лист1!$D18</f>
        <v>353.81776713074515</v>
      </c>
      <c r="K28" s="21">
        <f>(($D15-K15)/$D15)*Лист1!$D18</f>
        <v>418.02103815480183</v>
      </c>
      <c r="L28" s="21">
        <f>(($D15-L15)/$D15)*Лист1!$D18</f>
        <v>498.16838951525807</v>
      </c>
      <c r="M28" s="21">
        <f>(($D15-M15)/$D15)*Лист1!$D18</f>
        <v>574.3060388337365</v>
      </c>
      <c r="N28" s="21">
        <f>(($D15-N15)/$D15)*Лист1!$D18</f>
        <v>681.1110949061347</v>
      </c>
      <c r="O28" s="21">
        <f>(($D15-O15)/$D15)*Лист1!$D18</f>
        <v>753.6127272366392</v>
      </c>
      <c r="P28" s="21">
        <f>(($D15-P15)/$D15)*Лист1!$D18</f>
        <v>823.9842719505505</v>
      </c>
      <c r="Q28" s="21">
        <f>(($D15-Q15)/$D15)*Лист1!$D18</f>
        <v>905.6452896123928</v>
      </c>
    </row>
    <row r="29" spans="1:17" ht="38.25" customHeight="1">
      <c r="A29" s="9" t="s">
        <v>136</v>
      </c>
      <c r="B29" s="7" t="s">
        <v>137</v>
      </c>
      <c r="C29" s="9" t="s">
        <v>54</v>
      </c>
      <c r="D29" s="20"/>
      <c r="E29" s="21">
        <f>E28*Лист1!$D26</f>
        <v>2390.7435340391585</v>
      </c>
      <c r="F29" s="21">
        <f>F28*Лист1!$D26</f>
        <v>4523.036936315909</v>
      </c>
      <c r="G29" s="21">
        <f>G28*Лист1!$D26</f>
        <v>-522.6471280323198</v>
      </c>
      <c r="H29" s="21">
        <f>H28*Лист1!$D26</f>
        <v>227.43612639547837</v>
      </c>
      <c r="I29" s="21">
        <f>I28*Лист1!$D26</f>
        <v>828.0943786306291</v>
      </c>
      <c r="J29" s="21">
        <f>J28*Лист1!$D26</f>
        <v>2795.1603603328867</v>
      </c>
      <c r="K29" s="21">
        <f>K28*Лист1!$D26</f>
        <v>3302.3662014229344</v>
      </c>
      <c r="L29" s="21">
        <f>L28*Лист1!$D26</f>
        <v>3935.5302771705387</v>
      </c>
      <c r="M29" s="21">
        <f>M28*Лист1!$D26</f>
        <v>4537.017706786518</v>
      </c>
      <c r="N29" s="21">
        <f>N28*Лист1!$D26</f>
        <v>5380.777649758464</v>
      </c>
      <c r="O29" s="21">
        <f>O28*Лист1!$D26</f>
        <v>5953.5405451694505</v>
      </c>
      <c r="P29" s="21">
        <f>P28*Лист1!$D26</f>
        <v>6509.475748409349</v>
      </c>
      <c r="Q29" s="21">
        <f>Q28*Лист1!$D26</f>
        <v>7154.597787937903</v>
      </c>
    </row>
    <row r="30" spans="1:17" ht="38.25" customHeight="1">
      <c r="A30" s="9" t="s">
        <v>138</v>
      </c>
      <c r="B30" s="7" t="s">
        <v>139</v>
      </c>
      <c r="C30" s="9" t="s">
        <v>83</v>
      </c>
      <c r="D30" s="20"/>
      <c r="E30" s="21">
        <f>(($D15-E15)/$D15)*Лист1!$D19</f>
        <v>6289.325928967397</v>
      </c>
      <c r="F30" s="21">
        <f>(($D15-F15)/$D15)*Лист1!$D19</f>
        <v>11898.747429921092</v>
      </c>
      <c r="G30" s="21">
        <f>(($D15-G15)/$D15)*Лист1!$D19</f>
        <v>-1374.9271250691047</v>
      </c>
      <c r="H30" s="21">
        <f>(($D15-H15)/$D15)*Лист1!$D19</f>
        <v>598.3159241285474</v>
      </c>
      <c r="I30" s="21">
        <f>(($D15-I15)/$D15)*Лист1!$D19</f>
        <v>2178.466812939399</v>
      </c>
      <c r="J30" s="21">
        <f>(($D15-J15)/$D15)*Лист1!$D19</f>
        <v>7353.224751867314</v>
      </c>
      <c r="K30" s="21">
        <f>(($D15-K15)/$D15)*Лист1!$D19</f>
        <v>8687.53050330937</v>
      </c>
      <c r="L30" s="21">
        <f>(($D15-L15)/$D15)*Лист1!$D19</f>
        <v>10353.194420075131</v>
      </c>
      <c r="M30" s="21">
        <f>(($D15-M15)/$D15)*Лист1!$D19</f>
        <v>11935.526624751406</v>
      </c>
      <c r="N30" s="21">
        <f>(($D15-N15)/$D15)*Лист1!$D19</f>
        <v>14155.204817582018</v>
      </c>
      <c r="O30" s="21">
        <f>(($D15-O15)/$D15)*Лист1!$D19</f>
        <v>15661.97142720354</v>
      </c>
      <c r="P30" s="21">
        <f>(($D15-P15)/$D15)*Лист1!$D19</f>
        <v>17124.469448752174</v>
      </c>
      <c r="Q30" s="21">
        <f>(($D15-Q15)/$D15)*Лист1!$D19</f>
        <v>18821.591165400852</v>
      </c>
    </row>
    <row r="31" spans="1:17" ht="41.25" customHeight="1">
      <c r="A31" s="9" t="s">
        <v>140</v>
      </c>
      <c r="B31" s="7" t="s">
        <v>141</v>
      </c>
      <c r="C31" s="9" t="s">
        <v>54</v>
      </c>
      <c r="D31" s="20"/>
      <c r="E31" s="21">
        <f>E30*Лист1!$D27</f>
        <v>9899084.545898234</v>
      </c>
      <c r="F31" s="21">
        <f>F30*Лист1!$D27</f>
        <v>18728033.517324302</v>
      </c>
      <c r="G31" s="21">
        <f>G30*Лист1!$D27</f>
        <v>-2164066.5485025174</v>
      </c>
      <c r="H31" s="21">
        <f>H30*Лист1!$D27</f>
        <v>941719.3487821273</v>
      </c>
      <c r="I31" s="35">
        <f>I30*Лист1!$D27/1000</f>
        <v>3428.7978402259673</v>
      </c>
      <c r="J31" s="35">
        <f>J30*Лист1!$D27/1000</f>
        <v>11573.60809820156</v>
      </c>
      <c r="K31" s="35">
        <f>K30*Лист1!$D27/1000</f>
        <v>13673.738635683785</v>
      </c>
      <c r="L31" s="35">
        <f>L30*Лист1!$D27/1000</f>
        <v>16295.410357477253</v>
      </c>
      <c r="M31" s="35">
        <f>M30*Лист1!$D27/1000</f>
        <v>18785.922131027473</v>
      </c>
      <c r="N31" s="35">
        <f>N30*Лист1!$D27/1000</f>
        <v>22279.584622633218</v>
      </c>
      <c r="O31" s="35">
        <f>O30*Лист1!$D27/1000</f>
        <v>24651.159927847013</v>
      </c>
      <c r="P31" s="35">
        <f>P30*Лист1!$D27/1000</f>
        <v>26953.058688863486</v>
      </c>
      <c r="Q31" s="35">
        <f>Q30*Лист1!$D27/1000</f>
        <v>29624.24341478267</v>
      </c>
    </row>
    <row r="32" spans="1:17" ht="31.5" customHeight="1">
      <c r="A32" s="47" t="s">
        <v>142</v>
      </c>
      <c r="B32" s="48"/>
      <c r="C32" s="49"/>
      <c r="D32" s="3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54.75" customHeight="1">
      <c r="A33" s="9" t="s">
        <v>143</v>
      </c>
      <c r="B33" s="7" t="s">
        <v>144</v>
      </c>
      <c r="C33" s="9" t="s">
        <v>145</v>
      </c>
      <c r="D33" s="20">
        <v>0</v>
      </c>
      <c r="E33" s="20">
        <v>0</v>
      </c>
      <c r="F33" s="20">
        <v>0</v>
      </c>
      <c r="G33" s="20">
        <f>Лист1!G32/Лист1!G33</f>
        <v>0.08965536997126437</v>
      </c>
      <c r="H33" s="20">
        <f>Лист1!H32/Лист1!H33</f>
        <v>0.17931073994252875</v>
      </c>
      <c r="I33" s="20">
        <f>Лист1!I32/Лист1!I33</f>
        <v>0.31764167546638505</v>
      </c>
      <c r="J33" s="20">
        <f>Лист1!J32/Лист1!J33</f>
        <v>0.31768948655256724</v>
      </c>
      <c r="K33" s="20">
        <f>Лист1!K32/Лист1!K33</f>
        <v>0.5404767726161369</v>
      </c>
      <c r="L33" s="20">
        <f>Лист1!L32/Лист1!L33</f>
        <v>0.4889517114914425</v>
      </c>
      <c r="M33" s="20">
        <f>Лист1!M32/Лист1!M33</f>
        <v>0.4114953545232274</v>
      </c>
      <c r="N33" s="20">
        <f>Лист1!N32/Лист1!N33</f>
        <v>0.39586894865525674</v>
      </c>
      <c r="O33" s="20">
        <f>Лист1!O32/Лист1!O33</f>
        <v>0.38545134474327625</v>
      </c>
      <c r="P33" s="20">
        <f>Лист1!P32/Лист1!P33</f>
        <v>0.37503374083129576</v>
      </c>
      <c r="Q33" s="20">
        <f>Лист1!Q32/Лист1!Q33</f>
        <v>0.3646161369193154</v>
      </c>
    </row>
    <row r="34" spans="1:17" ht="71.25" customHeight="1">
      <c r="A34" s="9" t="s">
        <v>146</v>
      </c>
      <c r="B34" s="7" t="s">
        <v>147</v>
      </c>
      <c r="C34" s="9" t="s">
        <v>145</v>
      </c>
      <c r="D34" s="20">
        <f>Лист1!D34/Лист1!D35</f>
        <v>0.19539873938065222</v>
      </c>
      <c r="E34" s="20">
        <f>Лист1!E34/Лист1!E35</f>
        <v>0.19539873938065222</v>
      </c>
      <c r="F34" s="20">
        <f>Лист1!F34/Лист1!F35</f>
        <v>0.1907561063218391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</row>
    <row r="35" spans="1:17" ht="64.5" customHeight="1">
      <c r="A35" s="9" t="s">
        <v>148</v>
      </c>
      <c r="B35" s="7" t="s">
        <v>149</v>
      </c>
      <c r="C35" s="9" t="s">
        <v>145</v>
      </c>
      <c r="D35" s="20"/>
      <c r="E35" s="21">
        <f>E33-D33</f>
        <v>0</v>
      </c>
      <c r="F35" s="21">
        <f aca="true" t="shared" si="0" ref="F35:Q35">F33-E33</f>
        <v>0</v>
      </c>
      <c r="G35" s="21">
        <f t="shared" si="0"/>
        <v>0.08965536997126437</v>
      </c>
      <c r="H35" s="21">
        <f t="shared" si="0"/>
        <v>0.08965536997126437</v>
      </c>
      <c r="I35" s="21">
        <f t="shared" si="0"/>
        <v>0.1383309355238563</v>
      </c>
      <c r="J35" s="21">
        <f t="shared" si="0"/>
        <v>4.781108618218122E-05</v>
      </c>
      <c r="K35" s="21">
        <f t="shared" si="0"/>
        <v>0.22278728606356968</v>
      </c>
      <c r="L35" s="21">
        <f t="shared" si="0"/>
        <v>-0.051525061124694405</v>
      </c>
      <c r="M35" s="21">
        <f t="shared" si="0"/>
        <v>-0.07745635696821512</v>
      </c>
      <c r="N35" s="21">
        <f t="shared" si="0"/>
        <v>-0.01562640586797065</v>
      </c>
      <c r="O35" s="21">
        <f t="shared" si="0"/>
        <v>-0.010417603911980489</v>
      </c>
      <c r="P35" s="21">
        <f t="shared" si="0"/>
        <v>-0.010417603911980489</v>
      </c>
      <c r="Q35" s="21">
        <f t="shared" si="0"/>
        <v>-0.010417603911980378</v>
      </c>
    </row>
    <row r="36" spans="1:17" ht="63.75" customHeight="1">
      <c r="A36" s="9" t="s">
        <v>150</v>
      </c>
      <c r="B36" s="7" t="s">
        <v>151</v>
      </c>
      <c r="C36" s="9" t="s">
        <v>145</v>
      </c>
      <c r="D36" s="20"/>
      <c r="E36" s="21">
        <f>E34-D34</f>
        <v>0</v>
      </c>
      <c r="F36" s="21">
        <f aca="true" t="shared" si="1" ref="F36:Q36">F34-E34</f>
        <v>-0.004642633058813128</v>
      </c>
      <c r="G36" s="21">
        <f t="shared" si="1"/>
        <v>-0.1907561063218391</v>
      </c>
      <c r="H36" s="21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1">
        <f t="shared" si="1"/>
        <v>0</v>
      </c>
      <c r="N36" s="21">
        <f t="shared" si="1"/>
        <v>0</v>
      </c>
      <c r="O36" s="21">
        <f t="shared" si="1"/>
        <v>0</v>
      </c>
      <c r="P36" s="21">
        <f t="shared" si="1"/>
        <v>0</v>
      </c>
      <c r="Q36" s="21">
        <f t="shared" si="1"/>
        <v>0</v>
      </c>
    </row>
    <row r="37" spans="1:17" ht="56.25">
      <c r="A37" s="9" t="s">
        <v>152</v>
      </c>
      <c r="B37" s="7" t="s">
        <v>153</v>
      </c>
      <c r="C37" s="9" t="s">
        <v>154</v>
      </c>
      <c r="D37" s="20"/>
      <c r="E37" s="20">
        <v>0</v>
      </c>
      <c r="F37" s="20">
        <v>0</v>
      </c>
      <c r="G37" s="20">
        <v>0</v>
      </c>
      <c r="H37" s="20">
        <f aca="true" t="shared" si="2" ref="H37:Q37">H34/H33-G34/G33</f>
        <v>0</v>
      </c>
      <c r="I37" s="20">
        <f t="shared" si="2"/>
        <v>0</v>
      </c>
      <c r="J37" s="20">
        <f t="shared" si="2"/>
        <v>0</v>
      </c>
      <c r="K37" s="20">
        <f t="shared" si="2"/>
        <v>0</v>
      </c>
      <c r="L37" s="20">
        <f t="shared" si="2"/>
        <v>0</v>
      </c>
      <c r="M37" s="20">
        <f t="shared" si="2"/>
        <v>0</v>
      </c>
      <c r="N37" s="20">
        <f t="shared" si="2"/>
        <v>0</v>
      </c>
      <c r="O37" s="20">
        <f t="shared" si="2"/>
        <v>0</v>
      </c>
      <c r="P37" s="20">
        <f t="shared" si="2"/>
        <v>0</v>
      </c>
      <c r="Q37" s="20">
        <f t="shared" si="2"/>
        <v>0</v>
      </c>
    </row>
    <row r="38" spans="1:17" ht="40.5" customHeight="1">
      <c r="A38" s="9" t="s">
        <v>155</v>
      </c>
      <c r="B38" s="7" t="s">
        <v>156</v>
      </c>
      <c r="C38" s="9" t="s">
        <v>157</v>
      </c>
      <c r="D38" s="20">
        <f>Лист1!D36/Лист1!D37</f>
        <v>83.19444444444444</v>
      </c>
      <c r="E38" s="20">
        <f>Лист1!E36/Лист1!E37</f>
        <v>82.5</v>
      </c>
      <c r="F38" s="20">
        <f>Лист1!F36/Лист1!F37</f>
        <v>82.05128205128206</v>
      </c>
      <c r="G38" s="20">
        <f>Лист1!G36/Лист1!G37</f>
        <v>77.5177065767285</v>
      </c>
      <c r="H38" s="20">
        <f>Лист1!H36/Лист1!H37</f>
        <v>77.36355710549259</v>
      </c>
      <c r="I38" s="20">
        <f>Лист1!I36/Лист1!I37</f>
        <v>87.21218274111675</v>
      </c>
      <c r="J38" s="20">
        <f>Лист1!J36/Лист1!J37</f>
        <v>76.74672081218274</v>
      </c>
      <c r="K38" s="20">
        <f>Лист1!K36/Лист1!K37</f>
        <v>74.13035532994924</v>
      </c>
      <c r="L38" s="20">
        <f>Лист1!L36/Лист1!L37</f>
        <v>71.51398984771573</v>
      </c>
      <c r="M38" s="20">
        <f>Лист1!M36/Лист1!M37</f>
        <v>68.89762436548224</v>
      </c>
      <c r="N38" s="20">
        <f>Лист1!N36/Лист1!N37</f>
        <v>66.28125888324873</v>
      </c>
      <c r="O38" s="20">
        <f>Лист1!O36/Лист1!O37</f>
        <v>64.5370152284264</v>
      </c>
      <c r="P38" s="20">
        <f>Лист1!P36/Лист1!P37</f>
        <v>62.79277157360406</v>
      </c>
      <c r="Q38" s="20">
        <f>Лист1!Q36/Лист1!Q37</f>
        <v>61.04852791878172</v>
      </c>
    </row>
    <row r="39" spans="1:17" ht="44.25" customHeight="1">
      <c r="A39" s="9" t="s">
        <v>158</v>
      </c>
      <c r="B39" s="7" t="s">
        <v>159</v>
      </c>
      <c r="C39" s="9" t="s">
        <v>157</v>
      </c>
      <c r="D39" s="20">
        <f>Лист1!D38/Лист1!D39</f>
        <v>82.31046931407943</v>
      </c>
      <c r="E39" s="20">
        <f>Лист1!E38/Лист1!E39</f>
        <v>82.31046931407943</v>
      </c>
      <c r="F39" s="20">
        <f>Лист1!F38/Лист1!F39</f>
        <v>82.31046931407943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</row>
    <row r="40" spans="1:17" ht="57" customHeight="1">
      <c r="A40" s="9" t="s">
        <v>160</v>
      </c>
      <c r="B40" s="7" t="s">
        <v>161</v>
      </c>
      <c r="C40" s="9" t="s">
        <v>157</v>
      </c>
      <c r="D40" s="20"/>
      <c r="E40" s="21">
        <f>E38-D38</f>
        <v>-0.6944444444444429</v>
      </c>
      <c r="F40" s="21">
        <f aca="true" t="shared" si="3" ref="F40:Q40">F38-E38</f>
        <v>-0.4487179487179418</v>
      </c>
      <c r="G40" s="21">
        <f t="shared" si="3"/>
        <v>-4.533575474553558</v>
      </c>
      <c r="H40" s="21">
        <f t="shared" si="3"/>
        <v>-0.15414947123591105</v>
      </c>
      <c r="I40" s="21">
        <f t="shared" si="3"/>
        <v>9.84862563562416</v>
      </c>
      <c r="J40" s="21">
        <f t="shared" si="3"/>
        <v>-10.465461928934005</v>
      </c>
      <c r="K40" s="21">
        <f t="shared" si="3"/>
        <v>-2.6163654822335047</v>
      </c>
      <c r="L40" s="21">
        <f t="shared" si="3"/>
        <v>-2.6163654822335047</v>
      </c>
      <c r="M40" s="21">
        <f t="shared" si="3"/>
        <v>-2.6163654822334905</v>
      </c>
      <c r="N40" s="21">
        <f t="shared" si="3"/>
        <v>-2.616365482233519</v>
      </c>
      <c r="O40" s="21">
        <f t="shared" si="3"/>
        <v>-1.744243654822327</v>
      </c>
      <c r="P40" s="21">
        <f t="shared" si="3"/>
        <v>-1.7442436548223412</v>
      </c>
      <c r="Q40" s="21">
        <f t="shared" si="3"/>
        <v>-1.7442436548223341</v>
      </c>
    </row>
    <row r="41" spans="1:17" ht="55.5" customHeight="1">
      <c r="A41" s="9" t="s">
        <v>162</v>
      </c>
      <c r="B41" s="7" t="s">
        <v>163</v>
      </c>
      <c r="C41" s="9" t="s">
        <v>157</v>
      </c>
      <c r="D41" s="20"/>
      <c r="E41" s="21">
        <f>E39-D39</f>
        <v>0</v>
      </c>
      <c r="F41" s="21">
        <f>F39-E39</f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</row>
    <row r="42" spans="1:17" ht="67.5">
      <c r="A42" s="9" t="s">
        <v>164</v>
      </c>
      <c r="B42" s="7" t="s">
        <v>165</v>
      </c>
      <c r="C42" s="9" t="s">
        <v>154</v>
      </c>
      <c r="D42" s="20"/>
      <c r="E42" s="21">
        <f>E39/E43-D39/D43</f>
        <v>-0.03203516284331265</v>
      </c>
      <c r="F42" s="21">
        <f aca="true" t="shared" si="4" ref="F42:Q42">F39/F43-E39/E43</f>
        <v>0.15954633933454</v>
      </c>
      <c r="G42" s="21">
        <f t="shared" si="4"/>
        <v>-0.8367009915718413</v>
      </c>
      <c r="H42" s="21">
        <f t="shared" si="4"/>
        <v>0</v>
      </c>
      <c r="I42" s="21">
        <f t="shared" si="4"/>
        <v>0</v>
      </c>
      <c r="J42" s="21">
        <f t="shared" si="4"/>
        <v>0</v>
      </c>
      <c r="K42" s="21">
        <f t="shared" si="4"/>
        <v>0</v>
      </c>
      <c r="L42" s="21">
        <f t="shared" si="4"/>
        <v>0</v>
      </c>
      <c r="M42" s="21">
        <f t="shared" si="4"/>
        <v>0</v>
      </c>
      <c r="N42" s="21">
        <f t="shared" si="4"/>
        <v>0</v>
      </c>
      <c r="O42" s="21">
        <f t="shared" si="4"/>
        <v>0</v>
      </c>
      <c r="P42" s="21">
        <f t="shared" si="4"/>
        <v>0</v>
      </c>
      <c r="Q42" s="21">
        <f t="shared" si="4"/>
        <v>0</v>
      </c>
    </row>
    <row r="43" spans="1:17" ht="33.75">
      <c r="A43" s="9" t="s">
        <v>166</v>
      </c>
      <c r="B43" s="7" t="s">
        <v>321</v>
      </c>
      <c r="C43" s="9" t="s">
        <v>264</v>
      </c>
      <c r="D43" s="20">
        <f>Лист1!D40/Лист1!D41</f>
        <v>116.06267823336289</v>
      </c>
      <c r="E43" s="20">
        <f>Лист1!E40/Лист1!E41</f>
        <v>121.55342807160488</v>
      </c>
      <c r="F43" s="20">
        <f>Лист1!F40/Лист1!F41</f>
        <v>98.37501107707489</v>
      </c>
      <c r="G43" s="20">
        <f>Лист1!G40/Лист1!G41</f>
        <v>95.42794386302637</v>
      </c>
      <c r="H43" s="20">
        <f>Лист1!H40/Лист1!H41</f>
        <v>92.51102579389308</v>
      </c>
      <c r="I43" s="20">
        <f>Лист1!I40/Лист1!I41</f>
        <v>21.174993301777263</v>
      </c>
      <c r="J43" s="20">
        <f>Лист1!J40/Лист1!J41</f>
        <v>18.633994105563993</v>
      </c>
      <c r="K43" s="20">
        <f>Лист1!K40/Лист1!K41</f>
        <v>17.998744306510673</v>
      </c>
      <c r="L43" s="20">
        <f>Лист1!L40/Лист1!L41</f>
        <v>17.363494507457354</v>
      </c>
      <c r="M43" s="20">
        <f>Лист1!M40/Лист1!M41</f>
        <v>16.842588907743146</v>
      </c>
      <c r="N43" s="20">
        <f>Лист1!N40/Лист1!N41</f>
        <v>16.092994909350722</v>
      </c>
      <c r="O43" s="20">
        <f>Лист1!O40/Лист1!O41</f>
        <v>15.669495043315173</v>
      </c>
      <c r="P43" s="20">
        <f>Лист1!P40/Лист1!P41</f>
        <v>15.245995177279626</v>
      </c>
      <c r="Q43" s="20">
        <f>Лист1!Q40/Лист1!Q41</f>
        <v>14.822495311244081</v>
      </c>
    </row>
    <row r="44" spans="1:17" ht="33.75">
      <c r="A44" s="9" t="s">
        <v>167</v>
      </c>
      <c r="B44" s="7" t="s">
        <v>322</v>
      </c>
      <c r="C44" s="9" t="s">
        <v>264</v>
      </c>
      <c r="D44" s="20">
        <f>Лист1!D42/Лист1!D43</f>
        <v>116.66666666666667</v>
      </c>
      <c r="E44" s="20">
        <f>Лист1!E42/Лист1!E43</f>
        <v>111.4949494949495</v>
      </c>
      <c r="F44" s="20">
        <f>Лист1!F42/Лист1!F43</f>
        <v>116.03515625</v>
      </c>
      <c r="G44" s="20">
        <f>Лист1!G42/Лист1!G43</f>
        <v>116.03515625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</row>
    <row r="45" spans="1:17" ht="48" customHeight="1">
      <c r="A45" s="9" t="s">
        <v>168</v>
      </c>
      <c r="B45" s="7" t="s">
        <v>323</v>
      </c>
      <c r="C45" s="9" t="s">
        <v>264</v>
      </c>
      <c r="D45" s="20"/>
      <c r="E45" s="21">
        <f>E43-D43</f>
        <v>5.490749838241996</v>
      </c>
      <c r="F45" s="21">
        <f aca="true" t="shared" si="5" ref="F45:Q45">F43-E43</f>
        <v>-23.178416994529996</v>
      </c>
      <c r="G45" s="21">
        <f t="shared" si="5"/>
        <v>-2.9470672140485163</v>
      </c>
      <c r="H45" s="21">
        <f t="shared" si="5"/>
        <v>-2.9169180691332883</v>
      </c>
      <c r="I45" s="21">
        <f t="shared" si="5"/>
        <v>-71.33603249211582</v>
      </c>
      <c r="J45" s="21">
        <f t="shared" si="5"/>
        <v>-2.5409991962132707</v>
      </c>
      <c r="K45" s="21">
        <f t="shared" si="5"/>
        <v>-0.6352497990533195</v>
      </c>
      <c r="L45" s="21">
        <f t="shared" si="5"/>
        <v>-0.6352497990533195</v>
      </c>
      <c r="M45" s="21">
        <f t="shared" si="5"/>
        <v>-0.520905599714208</v>
      </c>
      <c r="N45" s="21">
        <f t="shared" si="5"/>
        <v>-0.7495939983924238</v>
      </c>
      <c r="O45" s="21">
        <f t="shared" si="5"/>
        <v>-0.4234998660355487</v>
      </c>
      <c r="P45" s="21">
        <f t="shared" si="5"/>
        <v>-0.4234998660355469</v>
      </c>
      <c r="Q45" s="21">
        <f t="shared" si="5"/>
        <v>-0.4234998660355451</v>
      </c>
    </row>
    <row r="46" spans="1:17" ht="45.75" customHeight="1">
      <c r="A46" s="9" t="s">
        <v>169</v>
      </c>
      <c r="B46" s="7" t="s">
        <v>324</v>
      </c>
      <c r="C46" s="9" t="s">
        <v>264</v>
      </c>
      <c r="D46" s="20"/>
      <c r="E46" s="21">
        <f>E44-D44</f>
        <v>-5.171717171717177</v>
      </c>
      <c r="F46" s="21">
        <f aca="true" t="shared" si="6" ref="F46:Q46">F44-E44</f>
        <v>4.540206755050505</v>
      </c>
      <c r="G46" s="21">
        <f t="shared" si="6"/>
        <v>0</v>
      </c>
      <c r="H46" s="21">
        <f t="shared" si="6"/>
        <v>-116.03515625</v>
      </c>
      <c r="I46" s="21">
        <f t="shared" si="6"/>
        <v>0</v>
      </c>
      <c r="J46" s="21">
        <f t="shared" si="6"/>
        <v>0</v>
      </c>
      <c r="K46" s="21">
        <f t="shared" si="6"/>
        <v>0</v>
      </c>
      <c r="L46" s="21">
        <f t="shared" si="6"/>
        <v>0</v>
      </c>
      <c r="M46" s="21">
        <f t="shared" si="6"/>
        <v>0</v>
      </c>
      <c r="N46" s="21">
        <f t="shared" si="6"/>
        <v>0</v>
      </c>
      <c r="O46" s="21">
        <f t="shared" si="6"/>
        <v>0</v>
      </c>
      <c r="P46" s="21">
        <f t="shared" si="6"/>
        <v>0</v>
      </c>
      <c r="Q46" s="21">
        <f t="shared" si="6"/>
        <v>0</v>
      </c>
    </row>
    <row r="47" spans="1:17" ht="75" customHeight="1">
      <c r="A47" s="9" t="s">
        <v>170</v>
      </c>
      <c r="B47" s="7" t="s">
        <v>171</v>
      </c>
      <c r="C47" s="9" t="s">
        <v>154</v>
      </c>
      <c r="D47" s="20"/>
      <c r="E47" s="21">
        <f>E44/E43-D44/D43</f>
        <v>-0.08795342886835711</v>
      </c>
      <c r="F47" s="21">
        <f aca="true" t="shared" si="7" ref="F47:Q47">F44/F43-E44/E43</f>
        <v>0.262268053140695</v>
      </c>
      <c r="G47" s="21">
        <f t="shared" si="7"/>
        <v>0.03642665325214134</v>
      </c>
      <c r="H47" s="21">
        <f t="shared" si="7"/>
        <v>-1.2159452624961975</v>
      </c>
      <c r="I47" s="21">
        <f t="shared" si="7"/>
        <v>0</v>
      </c>
      <c r="J47" s="21">
        <f t="shared" si="7"/>
        <v>0</v>
      </c>
      <c r="K47" s="21">
        <f t="shared" si="7"/>
        <v>0</v>
      </c>
      <c r="L47" s="21">
        <f t="shared" si="7"/>
        <v>0</v>
      </c>
      <c r="M47" s="21">
        <f t="shared" si="7"/>
        <v>0</v>
      </c>
      <c r="N47" s="21">
        <f t="shared" si="7"/>
        <v>0</v>
      </c>
      <c r="O47" s="21">
        <f t="shared" si="7"/>
        <v>0</v>
      </c>
      <c r="P47" s="21">
        <f t="shared" si="7"/>
        <v>0</v>
      </c>
      <c r="Q47" s="21">
        <f t="shared" si="7"/>
        <v>0</v>
      </c>
    </row>
    <row r="48" spans="1:17" ht="57" customHeight="1">
      <c r="A48" s="9" t="s">
        <v>172</v>
      </c>
      <c r="B48" s="7" t="s">
        <v>173</v>
      </c>
      <c r="C48" s="9" t="s">
        <v>110</v>
      </c>
      <c r="D48" s="20">
        <f>Лист1!D40/(Лист1!D40+Лист1!D42)*100</f>
        <v>99.88090216148656</v>
      </c>
      <c r="E48" s="21">
        <f>Лист1!E40/(Лист1!E40+Лист1!E42)*100</f>
        <v>99.89131166866424</v>
      </c>
      <c r="F48" s="21">
        <f>Лист1!F40/(Лист1!F40+Лист1!F42)*100</f>
        <v>99.92773231397092</v>
      </c>
      <c r="G48" s="21">
        <f>Лист1!G40/(Лист1!G40+Лист1!G42)*100</f>
        <v>99.96274861544893</v>
      </c>
      <c r="H48" s="21">
        <f>Лист1!H40/(Лист1!H40+Лист1!H42)*100</f>
        <v>100</v>
      </c>
      <c r="I48" s="21">
        <f>Лист1!I40/(Лист1!I40+Лист1!I42)*100</f>
        <v>100</v>
      </c>
      <c r="J48" s="21">
        <f>Лист1!J40/(Лист1!J40+Лист1!J42)*100</f>
        <v>100</v>
      </c>
      <c r="K48" s="21">
        <f>Лист1!K40/(Лист1!K40+Лист1!K42)*100</f>
        <v>100</v>
      </c>
      <c r="L48" s="21">
        <f>Лист1!L40/(Лист1!L40+Лист1!L42)*100</f>
        <v>100</v>
      </c>
      <c r="M48" s="21">
        <f>Лист1!M40/(Лист1!M40+Лист1!M42)*100</f>
        <v>100</v>
      </c>
      <c r="N48" s="21">
        <f>Лист1!N40/(Лист1!N40+Лист1!N42)*100</f>
        <v>100</v>
      </c>
      <c r="O48" s="21">
        <f>Лист1!O40/(Лист1!O40+Лист1!O42)*100</f>
        <v>100</v>
      </c>
      <c r="P48" s="21">
        <f>Лист1!P40/(Лист1!P40+Лист1!P42)*100</f>
        <v>100</v>
      </c>
      <c r="Q48" s="21">
        <f>Лист1!Q40/(Лист1!Q40+Лист1!Q42)*100</f>
        <v>100</v>
      </c>
    </row>
    <row r="49" spans="1:17" ht="56.25" customHeight="1">
      <c r="A49" s="9" t="s">
        <v>174</v>
      </c>
      <c r="B49" s="7" t="s">
        <v>175</v>
      </c>
      <c r="C49" s="9" t="s">
        <v>110</v>
      </c>
      <c r="D49" s="20">
        <f>Лист1!D32/(Лист1!D32+Лист1!D34)*100</f>
        <v>0</v>
      </c>
      <c r="E49" s="21">
        <f>Лист1!E32/(Лист1!E32+Лист1!E34)*100</f>
        <v>0</v>
      </c>
      <c r="F49" s="21">
        <f>Лист1!F32/(Лист1!F32+Лист1!F34)*100</f>
        <v>0</v>
      </c>
      <c r="G49" s="21">
        <f>Лист1!G32/(Лист1!G32+Лист1!G34)*100</f>
        <v>48.45360824742268</v>
      </c>
      <c r="H49" s="21">
        <f>Лист1!H32/(Лист1!H32+Лист1!H34)*100</f>
        <v>100</v>
      </c>
      <c r="I49" s="21">
        <f>Лист1!I32/(Лист1!I32+Лист1!I34)*100</f>
        <v>52.94897671798723</v>
      </c>
      <c r="J49" s="21">
        <f>Лист1!J32/(Лист1!J32+Лист1!J34)*100</f>
        <v>58.779489267376896</v>
      </c>
      <c r="K49" s="21">
        <f>Лист1!K32/(Лист1!K32+Лист1!K34)*100</f>
        <v>100</v>
      </c>
      <c r="L49" s="21">
        <f>Лист1!L32/(Лист1!L32+Лист1!L34)*100</f>
        <v>100</v>
      </c>
      <c r="M49" s="21">
        <f>Лист1!M32/(Лист1!M32+Лист1!M34)*100</f>
        <v>100</v>
      </c>
      <c r="N49" s="21">
        <f>Лист1!N32/(Лист1!N32+Лист1!N34)*100</f>
        <v>100</v>
      </c>
      <c r="O49" s="21">
        <f>Лист1!O32/(Лист1!O32+Лист1!O34)*100</f>
        <v>100</v>
      </c>
      <c r="P49" s="21">
        <f>Лист1!P32/(Лист1!P32+Лист1!P34)*100</f>
        <v>100</v>
      </c>
      <c r="Q49" s="21">
        <f>Лист1!Q32/(Лист1!Q32+Лист1!Q34)*100</f>
        <v>100</v>
      </c>
    </row>
    <row r="50" spans="1:17" ht="50.25" customHeight="1">
      <c r="A50" s="9" t="s">
        <v>176</v>
      </c>
      <c r="B50" s="7" t="s">
        <v>177</v>
      </c>
      <c r="C50" s="9" t="s">
        <v>110</v>
      </c>
      <c r="D50" s="20">
        <f>Лист1!D36/(Лист1!D36+Лист1!D38)*100</f>
        <v>3.1795742873825574</v>
      </c>
      <c r="E50" s="21">
        <f>Лист1!E36/(Лист1!E36+Лист1!E38)*100</f>
        <v>3.153870659445683</v>
      </c>
      <c r="F50" s="21">
        <f>Лист1!F36/(Лист1!F36+Лист1!F38)*100</f>
        <v>3.389830508474576</v>
      </c>
      <c r="G50" s="21">
        <f>Лист1!G36/(Лист1!G36+Лист1!G38)*100</f>
        <v>50.200943561069366</v>
      </c>
      <c r="H50" s="21">
        <f>Лист1!H36/(Лист1!H36+Лист1!H38)*100</f>
        <v>100</v>
      </c>
      <c r="I50" s="21">
        <f>Лист1!I36/(Лист1!I36+Лист1!I38)*100</f>
        <v>100</v>
      </c>
      <c r="J50" s="21">
        <f>Лист1!J36/(Лист1!J36+Лист1!J38)*100</f>
        <v>100</v>
      </c>
      <c r="K50" s="21">
        <f>Лист1!K36/(Лист1!K36+Лист1!K38)*100</f>
        <v>100</v>
      </c>
      <c r="L50" s="21">
        <f>Лист1!L36/(Лист1!L36+Лист1!L38)*100</f>
        <v>100</v>
      </c>
      <c r="M50" s="21">
        <f>Лист1!M36/(Лист1!M36+Лист1!M38)*100</f>
        <v>100</v>
      </c>
      <c r="N50" s="21">
        <f>Лист1!N36/(Лист1!N36+Лист1!N38)*100</f>
        <v>100</v>
      </c>
      <c r="O50" s="21">
        <f>Лист1!O36/(Лист1!O36+Лист1!O38)*100</f>
        <v>100</v>
      </c>
      <c r="P50" s="21">
        <f>Лист1!P36/(Лист1!P36+Лист1!P38)*100</f>
        <v>100</v>
      </c>
      <c r="Q50" s="21">
        <f>Лист1!Q36/(Лист1!Q36+Лист1!Q38)*100</f>
        <v>100</v>
      </c>
    </row>
    <row r="51" spans="1:17" ht="61.5" customHeight="1">
      <c r="A51" s="9" t="s">
        <v>178</v>
      </c>
      <c r="B51" s="7" t="s">
        <v>179</v>
      </c>
      <c r="C51" s="9" t="s">
        <v>154</v>
      </c>
      <c r="D51" s="20">
        <f>(Лист1!D45/Лист1!D44)*100</f>
        <v>100</v>
      </c>
      <c r="E51" s="20">
        <f>(Лист1!E45/Лист1!E44)*100</f>
        <v>100</v>
      </c>
      <c r="F51" s="20">
        <f>(Лист1!F45/Лист1!F44)*100</f>
        <v>100</v>
      </c>
      <c r="G51" s="20">
        <f>(Лист1!G45/Лист1!G44)*100</f>
        <v>100</v>
      </c>
      <c r="H51" s="20">
        <f>(Лист1!H45/Лист1!H44)*100</f>
        <v>100</v>
      </c>
      <c r="I51" s="20">
        <f>(Лист1!I45/Лист1!I44)*100</f>
        <v>100</v>
      </c>
      <c r="J51" s="20">
        <f>(Лист1!J45/Лист1!J44)*100</f>
        <v>100</v>
      </c>
      <c r="K51" s="20">
        <f>(Лист1!K45/Лист1!K44)*100</f>
        <v>100</v>
      </c>
      <c r="L51" s="20">
        <f>(Лист1!L45/Лист1!L44)*100</f>
        <v>100</v>
      </c>
      <c r="M51" s="20">
        <f>(Лист1!M45/Лист1!M44)*100</f>
        <v>100</v>
      </c>
      <c r="N51" s="20">
        <f>(Лист1!N45/Лист1!N44)*100</f>
        <v>100</v>
      </c>
      <c r="O51" s="20">
        <f>(Лист1!O45/Лист1!O44)*100</f>
        <v>100</v>
      </c>
      <c r="P51" s="20">
        <f>(Лист1!P45/Лист1!P44)*100</f>
        <v>100</v>
      </c>
      <c r="Q51" s="20">
        <f>(Лист1!Q45/Лист1!Q44)*100</f>
        <v>100</v>
      </c>
    </row>
    <row r="52" spans="1:17" ht="31.5" customHeight="1">
      <c r="A52" s="9" t="s">
        <v>180</v>
      </c>
      <c r="B52" s="7" t="s">
        <v>181</v>
      </c>
      <c r="C52" s="9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ht="19.5" customHeight="1">
      <c r="A53" s="9" t="s">
        <v>182</v>
      </c>
      <c r="B53" s="7" t="s">
        <v>183</v>
      </c>
      <c r="C53" s="9" t="s">
        <v>110</v>
      </c>
      <c r="D53" s="20">
        <f>(Лист1!D47/Лист1!D46)*100</f>
        <v>3.927120595708871</v>
      </c>
      <c r="E53" s="20">
        <f>(Лист1!E47/Лист1!E46)*100</f>
        <v>3.1997223962442805</v>
      </c>
      <c r="F53" s="20">
        <f>(Лист1!F47/Лист1!F46)*100</f>
        <v>3.053716308051957</v>
      </c>
      <c r="G53" s="20">
        <f>(Лист1!G47/Лист1!G46)*100</f>
        <v>2.7944385083116963</v>
      </c>
      <c r="H53" s="20">
        <f>(Лист1!H47/Лист1!H46)*100</f>
        <v>2.5523209944061667</v>
      </c>
      <c r="I53" s="20">
        <f>(Лист1!I47/Лист1!I46)*100</f>
        <v>3.085565714806326</v>
      </c>
      <c r="J53" s="20">
        <f>(Лист1!J47/Лист1!J46)*100</f>
        <v>2.8220373198657134</v>
      </c>
      <c r="K53" s="20">
        <f>(Лист1!K47/Лист1!K46)*100</f>
        <v>2.453247450329325</v>
      </c>
      <c r="L53" s="20">
        <f>(Лист1!L47/Лист1!L46)*100</f>
        <v>2.262583409369077</v>
      </c>
      <c r="M53" s="20">
        <f>(Лист1!M47/Лист1!M46)*100</f>
        <v>2.08993860744285</v>
      </c>
      <c r="N53" s="20">
        <f>(Лист1!N47/Лист1!N46)*100</f>
        <v>1.9332440867290233</v>
      </c>
      <c r="O53" s="20">
        <f>(Лист1!O47/Лист1!O46)*100</f>
        <v>1.8152065982077314</v>
      </c>
      <c r="P53" s="20">
        <f>(Лист1!P47/Лист1!P46)*100</f>
        <v>1.7080724955689877</v>
      </c>
      <c r="Q53" s="20">
        <f>(Лист1!Q47/Лист1!Q46)*100</f>
        <v>1.6060213127260519</v>
      </c>
    </row>
    <row r="54" spans="1:17" ht="12.75">
      <c r="A54" s="9" t="s">
        <v>315</v>
      </c>
      <c r="B54" s="7" t="s">
        <v>184</v>
      </c>
      <c r="C54" s="9" t="s">
        <v>110</v>
      </c>
      <c r="D54" s="20">
        <f>(Лист1!D47/Лист1!$D46)*100</f>
        <v>3.927120595708871</v>
      </c>
      <c r="E54" s="20">
        <f>(Лист1!E47/Лист1!$D46)*100</f>
        <v>4.097257888455819</v>
      </c>
      <c r="F54" s="20">
        <f>(Лист1!F47/Лист1!$D46)*100</f>
        <v>4.571096799696934</v>
      </c>
      <c r="G54" s="20">
        <f>(Лист1!G47/Лист1!$D46)*100</f>
        <v>4.433963895706026</v>
      </c>
      <c r="H54" s="20">
        <f>(Лист1!H47/Лист1!$D46)*100</f>
        <v>4.296830991715119</v>
      </c>
      <c r="I54" s="20">
        <f>(Лист1!I47/Лист1!$D46)*100</f>
        <v>5.75958346497605</v>
      </c>
      <c r="J54" s="20">
        <f>(Лист1!J47/Лист1!$D46)*100</f>
        <v>5.348143201321268</v>
      </c>
      <c r="K54" s="20">
        <f>(Лист1!K47/Лист1!$D46)*100</f>
        <v>4.895645945229641</v>
      </c>
      <c r="L54" s="20">
        <f>(Лист1!L47/Лист1!$D46)*100</f>
        <v>4.72285844128036</v>
      </c>
      <c r="M54" s="20">
        <f>(Лист1!M47/Лист1!$D46)*100</f>
        <v>4.550070937331079</v>
      </c>
      <c r="N54" s="20">
        <f>(Лист1!N47/Лист1!$D46)*100</f>
        <v>4.377283433381797</v>
      </c>
      <c r="O54" s="20">
        <f>(Лист1!O47/Лист1!$D46)*100</f>
        <v>4.262091764082276</v>
      </c>
      <c r="P54" s="20">
        <f>(Лист1!P47/Лист1!$D46)*100</f>
        <v>4.1469000947827555</v>
      </c>
      <c r="Q54" s="20">
        <f>(Лист1!Q47/Лист1!$D46)*100</f>
        <v>4.0317084254832345</v>
      </c>
    </row>
    <row r="55" spans="1:17" ht="64.5" customHeight="1">
      <c r="A55" s="9" t="s">
        <v>185</v>
      </c>
      <c r="B55" s="7" t="s">
        <v>186</v>
      </c>
      <c r="C55" s="31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ht="12.75">
      <c r="A56" s="9" t="s">
        <v>187</v>
      </c>
      <c r="B56" s="7" t="s">
        <v>183</v>
      </c>
      <c r="C56" s="9" t="s">
        <v>54</v>
      </c>
      <c r="D56" s="20"/>
      <c r="E56" s="21">
        <f>E53-D53</f>
        <v>-0.7273981994645906</v>
      </c>
      <c r="F56" s="21">
        <f aca="true" t="shared" si="8" ref="F56:Q56">F53-E53</f>
        <v>-0.14600608819232352</v>
      </c>
      <c r="G56" s="21">
        <f t="shared" si="8"/>
        <v>-0.25927779974026066</v>
      </c>
      <c r="H56" s="21">
        <f t="shared" si="8"/>
        <v>-0.2421175139055296</v>
      </c>
      <c r="I56" s="21">
        <f t="shared" si="8"/>
        <v>0.5332447204001594</v>
      </c>
      <c r="J56" s="21">
        <f t="shared" si="8"/>
        <v>-0.26352839494061264</v>
      </c>
      <c r="K56" s="21">
        <f t="shared" si="8"/>
        <v>-0.36878986953638826</v>
      </c>
      <c r="L56" s="21">
        <f t="shared" si="8"/>
        <v>-0.19066404096024803</v>
      </c>
      <c r="M56" s="21">
        <f t="shared" si="8"/>
        <v>-0.17264480192622722</v>
      </c>
      <c r="N56" s="21">
        <f t="shared" si="8"/>
        <v>-0.1566945207138266</v>
      </c>
      <c r="O56" s="21">
        <f t="shared" si="8"/>
        <v>-0.11803748852129181</v>
      </c>
      <c r="P56" s="21">
        <f t="shared" si="8"/>
        <v>-0.10713410263874379</v>
      </c>
      <c r="Q56" s="21">
        <f t="shared" si="8"/>
        <v>-0.1020511828429358</v>
      </c>
    </row>
    <row r="57" spans="1:17" ht="12.75">
      <c r="A57" s="9" t="s">
        <v>188</v>
      </c>
      <c r="B57" s="7" t="s">
        <v>184</v>
      </c>
      <c r="C57" s="9" t="s">
        <v>54</v>
      </c>
      <c r="D57" s="20"/>
      <c r="E57" s="21">
        <f>E54-D54</f>
        <v>0.170137292746948</v>
      </c>
      <c r="F57" s="21">
        <f aca="true" t="shared" si="9" ref="F57:Q57">F54-E54</f>
        <v>0.4738389112411152</v>
      </c>
      <c r="G57" s="21">
        <f t="shared" si="9"/>
        <v>-0.13713290399090816</v>
      </c>
      <c r="H57" s="21">
        <f t="shared" si="9"/>
        <v>-0.13713290399090727</v>
      </c>
      <c r="I57" s="21">
        <f t="shared" si="9"/>
        <v>1.462752473260931</v>
      </c>
      <c r="J57" s="21">
        <f t="shared" si="9"/>
        <v>-0.41144026365478137</v>
      </c>
      <c r="K57" s="21">
        <f t="shared" si="9"/>
        <v>-0.45249725609162716</v>
      </c>
      <c r="L57" s="21">
        <f t="shared" si="9"/>
        <v>-0.172787503949281</v>
      </c>
      <c r="M57" s="21">
        <f t="shared" si="9"/>
        <v>-0.172787503949281</v>
      </c>
      <c r="N57" s="21">
        <f t="shared" si="9"/>
        <v>-0.17278750394928188</v>
      </c>
      <c r="O57" s="21">
        <f t="shared" si="9"/>
        <v>-0.11519166929952096</v>
      </c>
      <c r="P57" s="21">
        <f t="shared" si="9"/>
        <v>-0.11519166929952096</v>
      </c>
      <c r="Q57" s="21">
        <f t="shared" si="9"/>
        <v>-0.11519166929952096</v>
      </c>
    </row>
    <row r="58" spans="1:17" ht="45.75" customHeight="1">
      <c r="A58" s="9" t="s">
        <v>189</v>
      </c>
      <c r="B58" s="7" t="s">
        <v>190</v>
      </c>
      <c r="C58" s="9" t="s">
        <v>110</v>
      </c>
      <c r="D58" s="20">
        <f>(Лист1!D48/Лист1!D46)*100</f>
        <v>0</v>
      </c>
      <c r="E58" s="21">
        <f>(Лист1!E48/Лист1!E46)*100</f>
        <v>0</v>
      </c>
      <c r="F58" s="21">
        <f>(Лист1!F48/Лист1!F46)*100</f>
        <v>0</v>
      </c>
      <c r="G58" s="21">
        <f>(Лист1!G48/Лист1!G46)*100</f>
        <v>0</v>
      </c>
      <c r="H58" s="21">
        <f>(Лист1!H48/Лист1!H46)*100</f>
        <v>0</v>
      </c>
      <c r="I58" s="21">
        <f>(Лист1!I48/Лист1!I46)*100</f>
        <v>0</v>
      </c>
      <c r="J58" s="21">
        <f>(Лист1!J48/Лист1!J46)*100</f>
        <v>0</v>
      </c>
      <c r="K58" s="21">
        <f>(Лист1!K48/Лист1!K46)*100</f>
        <v>0</v>
      </c>
      <c r="L58" s="21">
        <f>(Лист1!L48/Лист1!L46)*100</f>
        <v>0</v>
      </c>
      <c r="M58" s="21">
        <f>(Лист1!M48/Лист1!M46)*100</f>
        <v>0</v>
      </c>
      <c r="N58" s="21">
        <f>(Лист1!N48/Лист1!N46)*100</f>
        <v>0</v>
      </c>
      <c r="O58" s="21">
        <f>(Лист1!O48/Лист1!O46)*100</f>
        <v>0</v>
      </c>
      <c r="P58" s="21">
        <f>(Лист1!P48/Лист1!P46)*100</f>
        <v>0</v>
      </c>
      <c r="Q58" s="21">
        <f>(Лист1!Q48/Лист1!Q46)*100</f>
        <v>0</v>
      </c>
    </row>
    <row r="59" spans="1:17" ht="58.5" customHeight="1">
      <c r="A59" s="9" t="s">
        <v>191</v>
      </c>
      <c r="B59" s="7" t="s">
        <v>192</v>
      </c>
      <c r="C59" s="9" t="s">
        <v>54</v>
      </c>
      <c r="D59" s="20"/>
      <c r="E59" s="21">
        <f>E58-D58</f>
        <v>0</v>
      </c>
      <c r="F59" s="21">
        <f aca="true" t="shared" si="10" ref="F59:Q59">F58-E58</f>
        <v>0</v>
      </c>
      <c r="G59" s="21">
        <f t="shared" si="10"/>
        <v>0</v>
      </c>
      <c r="H59" s="21">
        <f t="shared" si="10"/>
        <v>0</v>
      </c>
      <c r="I59" s="21">
        <f t="shared" si="10"/>
        <v>0</v>
      </c>
      <c r="J59" s="21">
        <f t="shared" si="10"/>
        <v>0</v>
      </c>
      <c r="K59" s="21">
        <f t="shared" si="10"/>
        <v>0</v>
      </c>
      <c r="L59" s="21">
        <f t="shared" si="10"/>
        <v>0</v>
      </c>
      <c r="M59" s="21">
        <f t="shared" si="10"/>
        <v>0</v>
      </c>
      <c r="N59" s="21">
        <f t="shared" si="10"/>
        <v>0</v>
      </c>
      <c r="O59" s="21">
        <f t="shared" si="10"/>
        <v>0</v>
      </c>
      <c r="P59" s="21">
        <f t="shared" si="10"/>
        <v>0</v>
      </c>
      <c r="Q59" s="21">
        <f t="shared" si="10"/>
        <v>0</v>
      </c>
    </row>
    <row r="60" spans="1:17" ht="72.75" customHeight="1">
      <c r="A60" s="9" t="s">
        <v>193</v>
      </c>
      <c r="B60" s="7" t="s">
        <v>194</v>
      </c>
      <c r="C60" s="9" t="s">
        <v>110</v>
      </c>
      <c r="D60" s="20">
        <f>(Лист1!D50/Лист1!D49)*100</f>
        <v>0</v>
      </c>
      <c r="E60" s="20">
        <f>(Лист1!E50/Лист1!E49)*100</f>
        <v>0</v>
      </c>
      <c r="F60" s="20">
        <f>(Лист1!F50/Лист1!F49)*100</f>
        <v>0</v>
      </c>
      <c r="G60" s="20">
        <f>(Лист1!G50/Лист1!G49)*100</f>
        <v>50</v>
      </c>
      <c r="H60" s="20">
        <f>(Лист1!H50/Лист1!H49)*100</f>
        <v>100</v>
      </c>
      <c r="I60" s="20">
        <f>(Лист1!I50/Лист1!I49)*100</f>
        <v>0</v>
      </c>
      <c r="J60" s="20">
        <f>(Лист1!J50/Лист1!J49)*100</f>
        <v>0</v>
      </c>
      <c r="K60" s="20">
        <f>(Лист1!K50/Лист1!K49)*100</f>
        <v>16.483516483516482</v>
      </c>
      <c r="L60" s="20">
        <f>(Лист1!L50/Лист1!L49)*100</f>
        <v>32.967032967032964</v>
      </c>
      <c r="M60" s="20">
        <f>(Лист1!M50/Лист1!M49)*100</f>
        <v>43.956043956043956</v>
      </c>
      <c r="N60" s="20">
        <f>(Лист1!N50/Лист1!N49)*100</f>
        <v>54.94505494505495</v>
      </c>
      <c r="O60" s="20">
        <f>(Лист1!O50/Лист1!O49)*100</f>
        <v>65.93406593406593</v>
      </c>
      <c r="P60" s="20">
        <f>(Лист1!P50/Лист1!P49)*100</f>
        <v>87.91208791208791</v>
      </c>
      <c r="Q60" s="20">
        <f>(Лист1!Q50/Лист1!Q49)*100</f>
        <v>100</v>
      </c>
    </row>
    <row r="61" spans="1:17" ht="48.75" customHeight="1">
      <c r="A61" s="9" t="s">
        <v>195</v>
      </c>
      <c r="B61" s="7" t="s">
        <v>196</v>
      </c>
      <c r="C61" s="9" t="s">
        <v>58</v>
      </c>
      <c r="D61" s="20">
        <f>Лист1!D51</f>
        <v>0</v>
      </c>
      <c r="E61" s="20">
        <f>Лист1!E51</f>
        <v>0</v>
      </c>
      <c r="F61" s="20">
        <f>Лист1!F51</f>
        <v>0</v>
      </c>
      <c r="G61" s="20">
        <f>Лист1!G51</f>
        <v>12.5</v>
      </c>
      <c r="H61" s="20">
        <f>Лист1!H51</f>
        <v>25</v>
      </c>
      <c r="I61" s="20">
        <f>Лист1!I51</f>
        <v>0</v>
      </c>
      <c r="J61" s="20">
        <f>Лист1!J51</f>
        <v>0</v>
      </c>
      <c r="K61" s="20">
        <f>Лист1!K51</f>
        <v>0</v>
      </c>
      <c r="L61" s="20">
        <f>Лист1!L51</f>
        <v>0</v>
      </c>
      <c r="M61" s="20">
        <f>Лист1!M51</f>
        <v>15</v>
      </c>
      <c r="N61" s="20">
        <f>Лист1!N51</f>
        <v>20</v>
      </c>
      <c r="O61" s="20">
        <f>Лист1!O51</f>
        <v>25</v>
      </c>
      <c r="P61" s="20">
        <f>Лист1!P51</f>
        <v>35</v>
      </c>
      <c r="Q61" s="20">
        <f>Лист1!Q51</f>
        <v>42</v>
      </c>
    </row>
    <row r="62" spans="1:17" ht="48" customHeight="1">
      <c r="A62" s="9" t="s">
        <v>197</v>
      </c>
      <c r="B62" s="7" t="s">
        <v>198</v>
      </c>
      <c r="C62" s="9" t="s">
        <v>110</v>
      </c>
      <c r="D62" s="20">
        <f>(Лист1!D53/Лист1!D52)*100</f>
        <v>0</v>
      </c>
      <c r="E62" s="20">
        <f>(Лист1!E53/Лист1!E52)*100</f>
        <v>0</v>
      </c>
      <c r="F62" s="20">
        <f>(Лист1!F53/Лист1!F52)*100</f>
        <v>0</v>
      </c>
      <c r="G62" s="20">
        <f>(Лист1!G53/Лист1!G52)*100</f>
        <v>10</v>
      </c>
      <c r="H62" s="20">
        <f>(Лист1!H53/Лист1!H52)*100</f>
        <v>20</v>
      </c>
      <c r="I62" s="20">
        <f>(Лист1!I53/Лист1!I52)*100</f>
        <v>0</v>
      </c>
      <c r="J62" s="20">
        <f>(Лист1!J53/Лист1!J52)*100</f>
        <v>0</v>
      </c>
      <c r="K62" s="20">
        <f>(Лист1!K53/Лист1!K52)*100</f>
        <v>0</v>
      </c>
      <c r="L62" s="20">
        <f>(Лист1!L53/Лист1!L52)*100</f>
        <v>100</v>
      </c>
      <c r="M62" s="20">
        <f>(Лист1!M53/Лист1!M52)*100</f>
        <v>100</v>
      </c>
      <c r="N62" s="20">
        <f>(Лист1!N53/Лист1!N52)*100</f>
        <v>100</v>
      </c>
      <c r="O62" s="20">
        <f>(Лист1!O53/Лист1!O52)*100</f>
        <v>100</v>
      </c>
      <c r="P62" s="20">
        <f>(Лист1!P53/Лист1!P52)*100</f>
        <v>100</v>
      </c>
      <c r="Q62" s="20">
        <f>(Лист1!Q53/Лист1!Q52)*100</f>
        <v>100</v>
      </c>
    </row>
    <row r="63" spans="1:17" ht="63" customHeight="1">
      <c r="A63" s="9" t="s">
        <v>199</v>
      </c>
      <c r="B63" s="7" t="s">
        <v>200</v>
      </c>
      <c r="C63" s="9" t="s">
        <v>110</v>
      </c>
      <c r="D63" s="20">
        <f>(Лист1!D55/Лист1!D54)*100</f>
        <v>0.0012202264740335807</v>
      </c>
      <c r="E63" s="20">
        <f>(Лист1!E55/Лист1!E54)*100</f>
        <v>0.0017544629150401335</v>
      </c>
      <c r="F63" s="20">
        <f>(Лист1!F55/Лист1!F54)*100</f>
        <v>0.0023432008123096147</v>
      </c>
      <c r="G63" s="20">
        <f>(Лист1!G55/Лист1!G54)*100</f>
        <v>50</v>
      </c>
      <c r="H63" s="20">
        <f>(Лист1!H55/Лист1!H54)*100</f>
        <v>50</v>
      </c>
      <c r="I63" s="20">
        <f>(Лист1!I55/Лист1!I54)*100</f>
        <v>60</v>
      </c>
      <c r="J63" s="20">
        <f>(Лист1!J55/Лист1!J54)*100</f>
        <v>60</v>
      </c>
      <c r="K63" s="20">
        <f>(Лист1!K55/Лист1!K54)*100</f>
        <v>70</v>
      </c>
      <c r="L63" s="20">
        <f>(Лист1!L55/Лист1!L54)*100</f>
        <v>70</v>
      </c>
      <c r="M63" s="20">
        <f>(Лист1!M55/Лист1!M54)*100</f>
        <v>80</v>
      </c>
      <c r="N63" s="20">
        <f>(Лист1!N55/Лист1!N54)*100</f>
        <v>80</v>
      </c>
      <c r="O63" s="20">
        <f>(Лист1!O55/Лист1!O54)*100</f>
        <v>90</v>
      </c>
      <c r="P63" s="20">
        <f>(Лист1!P55/Лист1!P54)*100</f>
        <v>90</v>
      </c>
      <c r="Q63" s="20">
        <f>(Лист1!Q55/Лист1!Q54)*100</f>
        <v>100</v>
      </c>
    </row>
    <row r="64" spans="1:17" ht="66" customHeight="1">
      <c r="A64" s="9" t="s">
        <v>201</v>
      </c>
      <c r="B64" s="7" t="s">
        <v>202</v>
      </c>
      <c r="C64" s="9" t="s">
        <v>203</v>
      </c>
      <c r="D64" s="20">
        <f>Лист1!D56/Лист1!D57</f>
        <v>3.3732955371420266</v>
      </c>
      <c r="E64" s="20">
        <f>Лист1!E56/Лист1!E57</f>
        <v>4.307820904201192</v>
      </c>
      <c r="F64" s="20">
        <f>Лист1!F56/Лист1!F57</f>
        <v>4.407225904596327</v>
      </c>
      <c r="G64" s="20">
        <f>Лист1!G56/Лист1!G57</f>
        <v>4.275009127458437</v>
      </c>
      <c r="H64" s="20">
        <f>Лист1!H56/Лист1!H57</f>
        <v>4.146758853634684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</row>
    <row r="65" spans="1:17" ht="31.5" customHeight="1">
      <c r="A65" s="44" t="s">
        <v>204</v>
      </c>
      <c r="B65" s="45"/>
      <c r="C65" s="46"/>
      <c r="D65" s="29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74.25" customHeight="1">
      <c r="A66" s="9" t="s">
        <v>205</v>
      </c>
      <c r="B66" s="7" t="s">
        <v>206</v>
      </c>
      <c r="C66" s="9" t="s">
        <v>110</v>
      </c>
      <c r="D66" s="20">
        <f>(Лист1!D59/Лист1!D58)*100</f>
        <v>99.95119978358015</v>
      </c>
      <c r="E66" s="20">
        <f>(Лист1!E59/Лист1!E58)*100</f>
        <v>99.95120344080316</v>
      </c>
      <c r="F66" s="20">
        <f>(Лист1!F59/Лист1!F58)*100</f>
        <v>99.95120139254013</v>
      </c>
      <c r="G66" s="20">
        <f>(Лист1!G59/Лист1!G58)*100</f>
        <v>101.52123783120626</v>
      </c>
      <c r="H66" s="20">
        <f>(Лист1!H59/Лист1!H58)*100</f>
        <v>100</v>
      </c>
      <c r="I66" s="20">
        <f>(Лист1!I59/Лист1!I58)*100</f>
        <v>100</v>
      </c>
      <c r="J66" s="20">
        <f>(Лист1!J59/Лист1!J58)*100</f>
        <v>100</v>
      </c>
      <c r="K66" s="20">
        <f>(Лист1!K59/Лист1!K58)*100</f>
        <v>100</v>
      </c>
      <c r="L66" s="20">
        <f>(Лист1!L59/Лист1!L58)*100</f>
        <v>100</v>
      </c>
      <c r="M66" s="20">
        <f>(Лист1!M59/Лист1!M58)*100</f>
        <v>100</v>
      </c>
      <c r="N66" s="20">
        <f>(Лист1!N59/Лист1!N58)*100</f>
        <v>100</v>
      </c>
      <c r="O66" s="20">
        <f>(Лист1!O59/Лист1!O58)*100</f>
        <v>100</v>
      </c>
      <c r="P66" s="20">
        <f>(Лист1!P59/Лист1!P58)*100</f>
        <v>100</v>
      </c>
      <c r="Q66" s="20">
        <f>(Лист1!Q59/Лист1!Q58)*100</f>
        <v>100</v>
      </c>
    </row>
    <row r="67" spans="1:17" ht="84" customHeight="1">
      <c r="A67" s="9" t="s">
        <v>207</v>
      </c>
      <c r="B67" s="7" t="s">
        <v>208</v>
      </c>
      <c r="C67" s="9" t="s">
        <v>110</v>
      </c>
      <c r="D67" s="20">
        <f>(Лист1!D61/Лист1!D60)*100</f>
        <v>0</v>
      </c>
      <c r="E67" s="20">
        <f>(Лист1!E61/Лист1!E60)*100</f>
        <v>0</v>
      </c>
      <c r="F67" s="20">
        <f>(Лист1!F61/Лист1!F60)*100</f>
        <v>0</v>
      </c>
      <c r="G67" s="20">
        <f>(Лист1!G61/Лист1!G60)*100</f>
        <v>50</v>
      </c>
      <c r="H67" s="20">
        <f>(Лист1!H61/Лист1!H60)*100</f>
        <v>100</v>
      </c>
      <c r="I67" s="20">
        <f>(Лист1!I61/Лист1!I60)*100</f>
        <v>100</v>
      </c>
      <c r="J67" s="20">
        <f>(Лист1!J61/Лист1!J60)*100</f>
        <v>100</v>
      </c>
      <c r="K67" s="20">
        <f>(Лист1!K61/Лист1!K60)*100</f>
        <v>100</v>
      </c>
      <c r="L67" s="20">
        <f>(Лист1!L61/Лист1!L60)*100</f>
        <v>100</v>
      </c>
      <c r="M67" s="20">
        <f>(Лист1!M61/Лист1!M60)*100</f>
        <v>100</v>
      </c>
      <c r="N67" s="20">
        <f>(Лист1!N61/Лист1!N60)*100</f>
        <v>100</v>
      </c>
      <c r="O67" s="20">
        <f>(Лист1!O61/Лист1!O60)*100</f>
        <v>100</v>
      </c>
      <c r="P67" s="20">
        <f>(Лист1!P61/Лист1!P60)*100</f>
        <v>100</v>
      </c>
      <c r="Q67" s="20">
        <f>(Лист1!Q61/Лист1!Q60)*100</f>
        <v>100</v>
      </c>
    </row>
    <row r="68" spans="1:17" ht="80.25" customHeight="1">
      <c r="A68" s="9" t="s">
        <v>209</v>
      </c>
      <c r="B68" s="7" t="s">
        <v>210</v>
      </c>
      <c r="C68" s="9" t="s">
        <v>110</v>
      </c>
      <c r="D68" s="20">
        <f>(Лист1!D62/Лист1!D60)*100</f>
        <v>100</v>
      </c>
      <c r="E68" s="20">
        <f>(Лист1!E62/Лист1!E60)*100</f>
        <v>100</v>
      </c>
      <c r="F68" s="20">
        <f>(Лист1!F62/Лист1!F60)*100</f>
        <v>100</v>
      </c>
      <c r="G68" s="20">
        <f>(Лист1!G62/Лист1!G60)*100</f>
        <v>100</v>
      </c>
      <c r="H68" s="20">
        <f>(Лист1!H62/Лист1!H60)*100</f>
        <v>100</v>
      </c>
      <c r="I68" s="20">
        <f>(Лист1!I62/Лист1!I60)*100</f>
        <v>100</v>
      </c>
      <c r="J68" s="20">
        <f>(Лист1!J62/Лист1!J60)*100</f>
        <v>100</v>
      </c>
      <c r="K68" s="20">
        <f>(Лист1!K62/Лист1!K60)*100</f>
        <v>100</v>
      </c>
      <c r="L68" s="20">
        <f>(Лист1!L62/Лист1!L60)*100</f>
        <v>100</v>
      </c>
      <c r="M68" s="20">
        <f>(Лист1!M62/Лист1!M60)*100</f>
        <v>100</v>
      </c>
      <c r="N68" s="20">
        <f>(Лист1!N62/Лист1!N60)*100</f>
        <v>100</v>
      </c>
      <c r="O68" s="20">
        <f>(Лист1!O62/Лист1!O60)*100</f>
        <v>100</v>
      </c>
      <c r="P68" s="20">
        <f>(Лист1!P62/Лист1!P60)*100</f>
        <v>100</v>
      </c>
      <c r="Q68" s="20">
        <f>(Лист1!Q62/Лист1!Q60)*100</f>
        <v>100</v>
      </c>
    </row>
    <row r="69" spans="1:17" ht="56.25">
      <c r="A69" s="9" t="s">
        <v>211</v>
      </c>
      <c r="B69" s="7" t="s">
        <v>212</v>
      </c>
      <c r="C69" s="9" t="s">
        <v>110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</row>
    <row r="70" spans="1:17" ht="70.5" customHeight="1">
      <c r="A70" s="9" t="s">
        <v>213</v>
      </c>
      <c r="B70" s="7" t="s">
        <v>214</v>
      </c>
      <c r="C70" s="9" t="s">
        <v>110</v>
      </c>
      <c r="D70" s="20">
        <f>(Лист1!D66/Лист1!D65)*100</f>
        <v>0</v>
      </c>
      <c r="E70" s="20">
        <f>(Лист1!E66/Лист1!E65)*100</f>
        <v>0</v>
      </c>
      <c r="F70" s="20">
        <f>(Лист1!F66/Лист1!F65)*100</f>
        <v>0</v>
      </c>
      <c r="G70" s="20">
        <f>(Лист1!G66/Лист1!G65)*100</f>
        <v>50</v>
      </c>
      <c r="H70" s="20">
        <f>(Лист1!H66/Лист1!H65)*100</f>
        <v>100</v>
      </c>
      <c r="I70" s="20">
        <f>(Лист1!I66/Лист1!I65)*100</f>
        <v>0</v>
      </c>
      <c r="J70" s="20">
        <f>(Лист1!J66/Лист1!J65)*100</f>
        <v>0</v>
      </c>
      <c r="K70" s="20">
        <f>(Лист1!K66/Лист1!K65)*100</f>
        <v>0</v>
      </c>
      <c r="L70" s="20">
        <f>(Лист1!L66/Лист1!L65)*100</f>
        <v>22.543871274692158</v>
      </c>
      <c r="M70" s="20">
        <f>(Лист1!M66/Лист1!M65)*100</f>
        <v>26.571605991081583</v>
      </c>
      <c r="N70" s="20">
        <f>(Лист1!N66/Лист1!N65)*100</f>
        <v>31.58002909479314</v>
      </c>
      <c r="O70" s="20">
        <f>(Лист1!O66/Лист1!O65)*100</f>
        <v>35.13605261517074</v>
      </c>
      <c r="P70" s="20">
        <f>(Лист1!P66/Лист1!P65)*100</f>
        <v>38.98585397658212</v>
      </c>
      <c r="Q70" s="20">
        <f>(Лист1!Q66/Лист1!Q65)*100</f>
        <v>42.857703687990664</v>
      </c>
    </row>
    <row r="71" spans="1:17" ht="98.25" customHeight="1">
      <c r="A71" s="9" t="s">
        <v>215</v>
      </c>
      <c r="B71" s="7" t="s">
        <v>216</v>
      </c>
      <c r="C71" s="9" t="s">
        <v>110</v>
      </c>
      <c r="D71" s="20">
        <f>(Лист1!D68/Лист1!D67)*100</f>
        <v>3.7246869084969014</v>
      </c>
      <c r="E71" s="20">
        <f>(Лист1!E68/Лист1!E67)*100</f>
        <v>5.061446055640722</v>
      </c>
      <c r="F71" s="20">
        <f>(Лист1!F68/Лист1!F67)*100</f>
        <v>8.890876387275256</v>
      </c>
      <c r="G71" s="20">
        <f>(Лист1!G68/Лист1!G67)*100</f>
        <v>54.582925972822295</v>
      </c>
      <c r="H71" s="20">
        <f>(Лист1!H68/Лист1!H67)*100</f>
        <v>100</v>
      </c>
      <c r="I71" s="20">
        <f>(Лист1!I68/Лист1!I67)*100</f>
        <v>100</v>
      </c>
      <c r="J71" s="20">
        <f>(Лист1!J68/Лист1!J67)*100</f>
        <v>100</v>
      </c>
      <c r="K71" s="20">
        <f>(Лист1!K68/Лист1!K67)*100</f>
        <v>100</v>
      </c>
      <c r="L71" s="20">
        <f>(Лист1!L68/Лист1!L67)*100</f>
        <v>100</v>
      </c>
      <c r="M71" s="20">
        <f>(Лист1!M68/Лист1!M67)*100</f>
        <v>100</v>
      </c>
      <c r="N71" s="20">
        <f>(Лист1!N68/Лист1!N67)*100</f>
        <v>100</v>
      </c>
      <c r="O71" s="20">
        <f>(Лист1!O68/Лист1!O67)*100</f>
        <v>100</v>
      </c>
      <c r="P71" s="20">
        <f>(Лист1!P68/Лист1!P67)*100</f>
        <v>100</v>
      </c>
      <c r="Q71" s="20">
        <f>(Лист1!Q68/Лист1!Q67)*100</f>
        <v>100</v>
      </c>
    </row>
    <row r="72" spans="1:17" ht="67.5">
      <c r="A72" s="9" t="s">
        <v>217</v>
      </c>
      <c r="B72" s="7" t="s">
        <v>218</v>
      </c>
      <c r="C72" s="9" t="s">
        <v>110</v>
      </c>
      <c r="D72" s="20">
        <f>(Лист1!D70/Лист1!D69)*100</f>
        <v>0</v>
      </c>
      <c r="E72" s="20">
        <f>(Лист1!E70/Лист1!E69)*100</f>
        <v>0</v>
      </c>
      <c r="F72" s="20">
        <f>(Лист1!F70/Лист1!F69)*100</f>
        <v>0</v>
      </c>
      <c r="G72" s="20">
        <f>(Лист1!G70/Лист1!G69)*100</f>
        <v>50</v>
      </c>
      <c r="H72" s="20">
        <f>(Лист1!H70/Лист1!H69)*100</f>
        <v>100</v>
      </c>
      <c r="I72" s="20">
        <f>(Лист1!I70/Лист1!I69)*100</f>
        <v>0</v>
      </c>
      <c r="J72" s="20">
        <f>(Лист1!J70/Лист1!J69)*100</f>
        <v>7.346078058561206</v>
      </c>
      <c r="K72" s="20">
        <f>(Лист1!K70/Лист1!K69)*100</f>
        <v>9.191494207528486</v>
      </c>
      <c r="L72" s="20">
        <f>(Лист1!L70/Лист1!L69)*100</f>
        <v>10.666041600091738</v>
      </c>
      <c r="M72" s="20">
        <f>(Лист1!M70/Лист1!M69)*100</f>
        <v>12.515135218159374</v>
      </c>
      <c r="N72" s="20">
        <f>(Лист1!N70/Лист1!N69)*100</f>
        <v>13.327559573736428</v>
      </c>
      <c r="O72" s="20">
        <f>(Лист1!O70/Лист1!O69)*100</f>
        <v>14.038133269301383</v>
      </c>
      <c r="P72" s="20">
        <f>(Лист1!P70/Лист1!P69)*100</f>
        <v>14.980237609615008</v>
      </c>
      <c r="Q72" s="20">
        <f>(Лист1!Q70/Лист1!Q69)*100</f>
        <v>16.494723170147516</v>
      </c>
    </row>
    <row r="73" spans="1:17" ht="67.5">
      <c r="A73" s="9" t="s">
        <v>219</v>
      </c>
      <c r="B73" s="7" t="s">
        <v>220</v>
      </c>
      <c r="C73" s="9" t="s">
        <v>110</v>
      </c>
      <c r="D73" s="20">
        <f>(Лист1!D71/Лист1!D69)*100</f>
        <v>15.124911619137402</v>
      </c>
      <c r="E73" s="20">
        <v>0</v>
      </c>
      <c r="F73" s="20">
        <v>0</v>
      </c>
      <c r="G73" s="20">
        <f>(Лист1!G71/Лист1!G70)*100</f>
        <v>107.50083640013384</v>
      </c>
      <c r="H73" s="20">
        <f>(Лист1!H71/Лист1!H70)*100</f>
        <v>80.72934091669455</v>
      </c>
      <c r="I73" s="20" t="e">
        <f>(Лист1!I71/Лист1!I70)*100</f>
        <v>#DIV/0!</v>
      </c>
      <c r="J73" s="20">
        <f>(Лист1!J71/Лист1!J70)*100</f>
        <v>784.7058823529411</v>
      </c>
      <c r="K73" s="20">
        <f>(Лист1!K71/Лист1!K70)*100</f>
        <v>667.3451327433629</v>
      </c>
      <c r="L73" s="20">
        <f>(Лист1!L71/Лист1!L70)*100</f>
        <v>602.0158102766798</v>
      </c>
      <c r="M73" s="20">
        <f>(Лист1!M71/Лист1!M70)*100</f>
        <v>542.6573426573427</v>
      </c>
      <c r="N73" s="20">
        <f>(Лист1!N71/Лист1!N70)*100</f>
        <v>532.2184300341297</v>
      </c>
      <c r="O73" s="20">
        <f>(Лист1!O71/Лист1!O70)*100</f>
        <v>519.5341098169716</v>
      </c>
      <c r="P73" s="20">
        <f>(Лист1!P71/Лист1!P70)*100</f>
        <v>503.97435897435895</v>
      </c>
      <c r="Q73" s="20">
        <f>(Лист1!Q71/Лист1!Q70)*100</f>
        <v>478.5928143712574</v>
      </c>
    </row>
    <row r="74" spans="1:17" ht="78.75">
      <c r="A74" s="9" t="s">
        <v>221</v>
      </c>
      <c r="B74" s="7" t="s">
        <v>222</v>
      </c>
      <c r="C74" s="9" t="s">
        <v>110</v>
      </c>
      <c r="D74" s="20">
        <f>(Лист1!D73/Лист1!D72)*100</f>
        <v>42.283041232749135</v>
      </c>
      <c r="E74" s="20">
        <f>(Лист1!E73/Лист1!E72)*100</f>
        <v>46.81805390193743</v>
      </c>
      <c r="F74" s="20">
        <f>(Лист1!F73/Лист1!F72)*100</f>
        <v>52.84587891622235</v>
      </c>
      <c r="G74" s="20">
        <f>(Лист1!G73/Лист1!G72)*100</f>
        <v>100</v>
      </c>
      <c r="H74" s="20">
        <f>(Лист1!H73/Лист1!H72)*100</f>
        <v>100</v>
      </c>
      <c r="I74" s="20">
        <f>(Лист1!I73/Лист1!I72)*100</f>
        <v>100</v>
      </c>
      <c r="J74" s="20">
        <f>(Лист1!J73/Лист1!J72)*100</f>
        <v>100</v>
      </c>
      <c r="K74" s="20">
        <f>(Лист1!K73/Лист1!K72)*100</f>
        <v>100</v>
      </c>
      <c r="L74" s="20">
        <f>(Лист1!L73/Лист1!L72)*100</f>
        <v>100</v>
      </c>
      <c r="M74" s="20">
        <f>(Лист1!M73/Лист1!M72)*100</f>
        <v>100</v>
      </c>
      <c r="N74" s="20">
        <f>(Лист1!N73/Лист1!N72)*100</f>
        <v>100</v>
      </c>
      <c r="O74" s="20">
        <f>(Лист1!O73/Лист1!O72)*100</f>
        <v>100</v>
      </c>
      <c r="P74" s="20">
        <f>(Лист1!P73/Лист1!P72)*100</f>
        <v>100</v>
      </c>
      <c r="Q74" s="20">
        <f>(Лист1!Q73/Лист1!Q72)*100</f>
        <v>100</v>
      </c>
    </row>
    <row r="75" spans="1:17" ht="78.75">
      <c r="A75" s="9" t="s">
        <v>223</v>
      </c>
      <c r="B75" s="7" t="s">
        <v>224</v>
      </c>
      <c r="C75" s="9" t="s">
        <v>110</v>
      </c>
      <c r="D75" s="20">
        <f>(Лист1!D75/Лист1!D74)*100</f>
        <v>38.025521982029915</v>
      </c>
      <c r="E75" s="20">
        <f>(Лист1!E75/Лист1!E74)*100</f>
        <v>44.80456571136671</v>
      </c>
      <c r="F75" s="20">
        <f>(Лист1!F75/Лист1!F74)*100</f>
        <v>51.11204671511468</v>
      </c>
      <c r="G75" s="20">
        <f>(Лист1!G75/Лист1!G74)*100</f>
        <v>100</v>
      </c>
      <c r="H75" s="20">
        <f>(Лист1!H75/Лист1!H74)*100</f>
        <v>100</v>
      </c>
      <c r="I75" s="20">
        <f>(Лист1!I75/Лист1!I74)*100</f>
        <v>100</v>
      </c>
      <c r="J75" s="20">
        <f>(Лист1!J75/Лист1!J74)*100</f>
        <v>100</v>
      </c>
      <c r="K75" s="20">
        <f>(Лист1!K75/Лист1!K74)*100</f>
        <v>100</v>
      </c>
      <c r="L75" s="20">
        <f>(Лист1!L75/Лист1!L74)*100</f>
        <v>100</v>
      </c>
      <c r="M75" s="20">
        <f>(Лист1!M75/Лист1!M74)*100</f>
        <v>100</v>
      </c>
      <c r="N75" s="20">
        <f>(Лист1!N75/Лист1!N74)*100</f>
        <v>100</v>
      </c>
      <c r="O75" s="20">
        <f>(Лист1!O75/Лист1!O74)*100</f>
        <v>100</v>
      </c>
      <c r="P75" s="20">
        <f>(Лист1!P75/Лист1!P74)*100</f>
        <v>100</v>
      </c>
      <c r="Q75" s="20">
        <f>(Лист1!Q75/Лист1!Q74)*100</f>
        <v>100</v>
      </c>
    </row>
    <row r="76" spans="1:17" ht="22.5">
      <c r="A76" s="9" t="s">
        <v>225</v>
      </c>
      <c r="B76" s="7" t="s">
        <v>226</v>
      </c>
      <c r="C76" s="9" t="s">
        <v>58</v>
      </c>
      <c r="D76" s="20">
        <f>Лист1!D77</f>
        <v>0</v>
      </c>
      <c r="E76" s="20">
        <f>Лист1!E77</f>
        <v>0</v>
      </c>
      <c r="F76" s="20">
        <f>Лист1!F77</f>
        <v>0</v>
      </c>
      <c r="G76" s="20">
        <f>Лист1!G77</f>
        <v>222.63150000000002</v>
      </c>
      <c r="H76" s="20">
        <f>Лист1!H77</f>
        <v>233.76307500000004</v>
      </c>
      <c r="I76" s="20">
        <f>Лист1!I77</f>
        <v>0</v>
      </c>
      <c r="J76" s="20">
        <f>Лист1!J77</f>
        <v>0</v>
      </c>
      <c r="K76" s="20">
        <f>Лист1!K77</f>
        <v>0</v>
      </c>
      <c r="L76" s="20">
        <f>Лист1!L77</f>
        <v>25</v>
      </c>
      <c r="M76" s="20">
        <f>Лист1!M77</f>
        <v>45</v>
      </c>
      <c r="N76" s="20">
        <f>Лист1!N77</f>
        <v>65</v>
      </c>
      <c r="O76" s="20">
        <f>Лист1!O77</f>
        <v>85</v>
      </c>
      <c r="P76" s="20">
        <f>Лист1!P77</f>
        <v>125</v>
      </c>
      <c r="Q76" s="20">
        <f>Лист1!Q77</f>
        <v>152</v>
      </c>
    </row>
    <row r="77" spans="1:17" ht="22.5">
      <c r="A77" s="9" t="s">
        <v>227</v>
      </c>
      <c r="B77" s="7" t="s">
        <v>228</v>
      </c>
      <c r="C77" s="9" t="s">
        <v>110</v>
      </c>
      <c r="D77" s="20">
        <f>(Лист1!D77/Лист1!D76)*100</f>
        <v>0</v>
      </c>
      <c r="E77" s="20">
        <f>(Лист1!E77/Лист1!E76)*100</f>
        <v>0</v>
      </c>
      <c r="F77" s="20">
        <f>(Лист1!F77/Лист1!F76)*100</f>
        <v>0</v>
      </c>
      <c r="G77" s="20">
        <f>(Лист1!G77/Лист1!G76)*100</f>
        <v>1</v>
      </c>
      <c r="H77" s="20">
        <f>(Лист1!H77/Лист1!H76)*100</f>
        <v>1</v>
      </c>
      <c r="I77" s="20">
        <f>(Лист1!I77/Лист1!I76)*100</f>
        <v>0</v>
      </c>
      <c r="J77" s="20">
        <f>(Лист1!J77/Лист1!J76)*100</f>
        <v>0</v>
      </c>
      <c r="K77" s="20">
        <f>(Лист1!K77/Лист1!K76)*100</f>
        <v>0</v>
      </c>
      <c r="L77" s="20">
        <f>(Лист1!L77/Лист1!L76)*100</f>
        <v>0.09238509566772288</v>
      </c>
      <c r="M77" s="20">
        <f>(Лист1!M77/Лист1!M76)*100</f>
        <v>0.15837444971609638</v>
      </c>
      <c r="N77" s="20">
        <f>(Лист1!N77/Лист1!N76)*100</f>
        <v>0.21786961336605848</v>
      </c>
      <c r="O77" s="20">
        <f>(Лист1!O77/Лист1!O76)*100</f>
        <v>0.27133944521780173</v>
      </c>
      <c r="P77" s="20">
        <f>(Лист1!P77/Лист1!P76)*100</f>
        <v>0.38002723419860185</v>
      </c>
      <c r="Q77" s="20">
        <f>(Лист1!Q77/Лист1!Q76)*100</f>
        <v>0.4401077302719046</v>
      </c>
    </row>
    <row r="78" spans="1:17" ht="56.25">
      <c r="A78" s="9" t="s">
        <v>229</v>
      </c>
      <c r="B78" s="7" t="s">
        <v>230</v>
      </c>
      <c r="C78" s="9" t="s">
        <v>145</v>
      </c>
      <c r="D78" s="20">
        <v>0</v>
      </c>
      <c r="E78" s="20">
        <v>0</v>
      </c>
      <c r="F78" s="20">
        <v>0</v>
      </c>
      <c r="G78" s="20">
        <f>(Лист1!G64+Лист1!G66)/Лист1!G78</f>
        <v>0.29250117618678245</v>
      </c>
      <c r="H78" s="20">
        <f>(Лист1!H64+Лист1!H66)/Лист1!H78</f>
        <v>0.37218423771989906</v>
      </c>
      <c r="I78" s="20">
        <v>0</v>
      </c>
      <c r="J78" s="20">
        <v>0</v>
      </c>
      <c r="K78" s="20">
        <v>0</v>
      </c>
      <c r="L78" s="20">
        <f>(Лист1!L64+Лист1!L66)/Лист1!L78</f>
        <v>0.07620703180037089</v>
      </c>
      <c r="M78" s="20">
        <f>(Лист1!M64+Лист1!M66)/Лист1!M78</f>
        <v>0.05980105786689824</v>
      </c>
      <c r="N78" s="20">
        <f>(Лист1!N64+Лист1!N66)/Лист1!N78</f>
        <v>0.05146219968706055</v>
      </c>
      <c r="O78" s="20">
        <f>(Лист1!O64+Лист1!O66)/Лист1!O78</f>
        <v>0.037515027202234826</v>
      </c>
      <c r="P78" s="20">
        <f>(Лист1!P64+Лист1!P66)/Лист1!P78</f>
        <v>0.040500475805871204</v>
      </c>
      <c r="Q78" s="20">
        <f>(Лист1!Q64+Лист1!Q66)/Лист1!Q78</f>
        <v>0.043286005976228364</v>
      </c>
    </row>
    <row r="79" spans="1:17" ht="45">
      <c r="A79" s="9" t="s">
        <v>231</v>
      </c>
      <c r="B79" s="7" t="s">
        <v>232</v>
      </c>
      <c r="C79" s="9" t="s">
        <v>145</v>
      </c>
      <c r="D79" s="20">
        <f>(Лист1!D63-Лист1!D64)/Лист1!D79</f>
        <v>-0.2564387063411461</v>
      </c>
      <c r="E79" s="20">
        <f>(Лист1!E63-Лист1!E64)/Лист1!E79</f>
        <v>-0.2706862266861787</v>
      </c>
      <c r="F79" s="20">
        <f>(Лист1!F63-Лист1!F64)/Лист1!F79</f>
        <v>-0.29695550881906846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</row>
    <row r="80" spans="1:17" ht="56.25">
      <c r="A80" s="9" t="s">
        <v>233</v>
      </c>
      <c r="B80" s="7" t="s">
        <v>234</v>
      </c>
      <c r="C80" s="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17" ht="12.75">
      <c r="A81" s="9" t="s">
        <v>235</v>
      </c>
      <c r="B81" s="7" t="s">
        <v>183</v>
      </c>
      <c r="C81" s="9" t="s">
        <v>145</v>
      </c>
      <c r="D81" s="20"/>
      <c r="E81" s="21">
        <f>E78-D78</f>
        <v>0</v>
      </c>
      <c r="F81" s="21">
        <f aca="true" t="shared" si="11" ref="F81:Q81">F78-E78</f>
        <v>0</v>
      </c>
      <c r="G81" s="21">
        <f t="shared" si="11"/>
        <v>0.29250117618678245</v>
      </c>
      <c r="H81" s="21">
        <f t="shared" si="11"/>
        <v>0.0796830615331166</v>
      </c>
      <c r="I81" s="21">
        <f t="shared" si="11"/>
        <v>-0.37218423771989906</v>
      </c>
      <c r="J81" s="21">
        <f t="shared" si="11"/>
        <v>0</v>
      </c>
      <c r="K81" s="21">
        <f t="shared" si="11"/>
        <v>0</v>
      </c>
      <c r="L81" s="21">
        <f t="shared" si="11"/>
        <v>0.07620703180037089</v>
      </c>
      <c r="M81" s="21">
        <f t="shared" si="11"/>
        <v>-0.01640597393347265</v>
      </c>
      <c r="N81" s="21">
        <f t="shared" si="11"/>
        <v>-0.008338858179837691</v>
      </c>
      <c r="O81" s="21">
        <f t="shared" si="11"/>
        <v>-0.013947172484825722</v>
      </c>
      <c r="P81" s="21">
        <f t="shared" si="11"/>
        <v>0.0029854486036363787</v>
      </c>
      <c r="Q81" s="21">
        <f t="shared" si="11"/>
        <v>0.0027855301703571603</v>
      </c>
    </row>
    <row r="82" spans="1:17" ht="12.75">
      <c r="A82" s="9" t="s">
        <v>236</v>
      </c>
      <c r="B82" s="7" t="s">
        <v>184</v>
      </c>
      <c r="C82" s="9" t="s">
        <v>145</v>
      </c>
      <c r="D82" s="20"/>
      <c r="E82" s="21">
        <f>E78-$D78</f>
        <v>0</v>
      </c>
      <c r="F82" s="21">
        <f aca="true" t="shared" si="12" ref="F82:Q82">F78-$D78</f>
        <v>0</v>
      </c>
      <c r="G82" s="21">
        <f t="shared" si="12"/>
        <v>0.29250117618678245</v>
      </c>
      <c r="H82" s="21">
        <f t="shared" si="12"/>
        <v>0.37218423771989906</v>
      </c>
      <c r="I82" s="21">
        <f t="shared" si="12"/>
        <v>0</v>
      </c>
      <c r="J82" s="21">
        <f t="shared" si="12"/>
        <v>0</v>
      </c>
      <c r="K82" s="21">
        <f t="shared" si="12"/>
        <v>0</v>
      </c>
      <c r="L82" s="21">
        <f t="shared" si="12"/>
        <v>0.07620703180037089</v>
      </c>
      <c r="M82" s="21">
        <f t="shared" si="12"/>
        <v>0.05980105786689824</v>
      </c>
      <c r="N82" s="21">
        <f t="shared" si="12"/>
        <v>0.05146219968706055</v>
      </c>
      <c r="O82" s="21">
        <f t="shared" si="12"/>
        <v>0.037515027202234826</v>
      </c>
      <c r="P82" s="21">
        <f t="shared" si="12"/>
        <v>0.040500475805871204</v>
      </c>
      <c r="Q82" s="21">
        <f t="shared" si="12"/>
        <v>0.043286005976228364</v>
      </c>
    </row>
    <row r="83" spans="1:17" ht="90.75" customHeight="1">
      <c r="A83" s="9" t="s">
        <v>237</v>
      </c>
      <c r="B83" s="7" t="s">
        <v>238</v>
      </c>
      <c r="C83" s="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ht="12.75">
      <c r="A84" s="9" t="s">
        <v>239</v>
      </c>
      <c r="B84" s="7" t="s">
        <v>183</v>
      </c>
      <c r="C84" s="9" t="s">
        <v>145</v>
      </c>
      <c r="D84" s="20"/>
      <c r="E84" s="21">
        <f>E79-D79</f>
        <v>-0.014247520345032572</v>
      </c>
      <c r="F84" s="21">
        <f aca="true" t="shared" si="13" ref="F84:Q84">F79-E79</f>
        <v>-0.02626928213288976</v>
      </c>
      <c r="G84" s="21">
        <f t="shared" si="13"/>
        <v>0.29695550881906846</v>
      </c>
      <c r="H84" s="21">
        <f t="shared" si="13"/>
        <v>0</v>
      </c>
      <c r="I84" s="21">
        <f t="shared" si="13"/>
        <v>0</v>
      </c>
      <c r="J84" s="21">
        <f t="shared" si="13"/>
        <v>0</v>
      </c>
      <c r="K84" s="21">
        <f t="shared" si="13"/>
        <v>0</v>
      </c>
      <c r="L84" s="21">
        <f t="shared" si="13"/>
        <v>0</v>
      </c>
      <c r="M84" s="21">
        <f t="shared" si="13"/>
        <v>0</v>
      </c>
      <c r="N84" s="21">
        <f t="shared" si="13"/>
        <v>0</v>
      </c>
      <c r="O84" s="21">
        <f t="shared" si="13"/>
        <v>0</v>
      </c>
      <c r="P84" s="21">
        <f t="shared" si="13"/>
        <v>0</v>
      </c>
      <c r="Q84" s="21">
        <f t="shared" si="13"/>
        <v>0</v>
      </c>
    </row>
    <row r="85" spans="1:17" ht="12.75">
      <c r="A85" s="9" t="s">
        <v>240</v>
      </c>
      <c r="B85" s="7" t="s">
        <v>184</v>
      </c>
      <c r="C85" s="9" t="s">
        <v>145</v>
      </c>
      <c r="D85" s="20"/>
      <c r="E85" s="21">
        <f>E79-$D79</f>
        <v>-0.014247520345032572</v>
      </c>
      <c r="F85" s="21">
        <f aca="true" t="shared" si="14" ref="F85:Q85">F79-$D79</f>
        <v>-0.04051680247792233</v>
      </c>
      <c r="G85" s="21">
        <f t="shared" si="14"/>
        <v>0.2564387063411461</v>
      </c>
      <c r="H85" s="21">
        <f t="shared" si="14"/>
        <v>0.2564387063411461</v>
      </c>
      <c r="I85" s="21">
        <f t="shared" si="14"/>
        <v>0.2564387063411461</v>
      </c>
      <c r="J85" s="21">
        <f t="shared" si="14"/>
        <v>0.2564387063411461</v>
      </c>
      <c r="K85" s="21">
        <f t="shared" si="14"/>
        <v>0.2564387063411461</v>
      </c>
      <c r="L85" s="21">
        <f t="shared" si="14"/>
        <v>0.2564387063411461</v>
      </c>
      <c r="M85" s="21">
        <f t="shared" si="14"/>
        <v>0.2564387063411461</v>
      </c>
      <c r="N85" s="21">
        <f t="shared" si="14"/>
        <v>0.2564387063411461</v>
      </c>
      <c r="O85" s="21">
        <f t="shared" si="14"/>
        <v>0.2564387063411461</v>
      </c>
      <c r="P85" s="21">
        <f t="shared" si="14"/>
        <v>0.2564387063411461</v>
      </c>
      <c r="Q85" s="21">
        <f t="shared" si="14"/>
        <v>0.2564387063411461</v>
      </c>
    </row>
    <row r="86" spans="1:17" ht="68.25" customHeight="1">
      <c r="A86" s="9" t="s">
        <v>241</v>
      </c>
      <c r="B86" s="7" t="s">
        <v>242</v>
      </c>
      <c r="C86" s="9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1:17" ht="12.75">
      <c r="A87" s="9" t="s">
        <v>243</v>
      </c>
      <c r="B87" s="7" t="s">
        <v>183</v>
      </c>
      <c r="C87" s="9" t="s">
        <v>154</v>
      </c>
      <c r="D87" s="20">
        <v>0</v>
      </c>
      <c r="E87" s="20">
        <v>0</v>
      </c>
      <c r="F87" s="20">
        <v>0</v>
      </c>
      <c r="G87" s="20">
        <f aca="true" t="shared" si="15" ref="G87:Q87">G79/G78</f>
        <v>0</v>
      </c>
      <c r="H87" s="20">
        <f t="shared" si="15"/>
        <v>0</v>
      </c>
      <c r="I87" s="20">
        <v>0</v>
      </c>
      <c r="J87" s="20">
        <v>0</v>
      </c>
      <c r="K87" s="20">
        <v>0</v>
      </c>
      <c r="L87" s="20">
        <f t="shared" si="15"/>
        <v>0</v>
      </c>
      <c r="M87" s="20">
        <f t="shared" si="15"/>
        <v>0</v>
      </c>
      <c r="N87" s="20">
        <f t="shared" si="15"/>
        <v>0</v>
      </c>
      <c r="O87" s="20">
        <f t="shared" si="15"/>
        <v>0</v>
      </c>
      <c r="P87" s="20">
        <f t="shared" si="15"/>
        <v>0</v>
      </c>
      <c r="Q87" s="20">
        <f t="shared" si="15"/>
        <v>0</v>
      </c>
    </row>
    <row r="88" spans="1:17" ht="12.75">
      <c r="A88" s="9" t="s">
        <v>244</v>
      </c>
      <c r="B88" s="7" t="s">
        <v>184</v>
      </c>
      <c r="C88" s="9" t="s">
        <v>154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</row>
    <row r="89" spans="1:17" ht="67.5">
      <c r="A89" s="9" t="s">
        <v>245</v>
      </c>
      <c r="B89" s="7" t="s">
        <v>246</v>
      </c>
      <c r="C89" s="9" t="s">
        <v>247</v>
      </c>
      <c r="D89" s="20">
        <f>(Лист1!D68+Лист1!D70)/Лист1!D80</f>
        <v>0.7073567067165649</v>
      </c>
      <c r="E89" s="20">
        <f>(Лист1!E68+Лист1!E70)/Лист1!E80</f>
        <v>0.7883354535668852</v>
      </c>
      <c r="F89" s="20">
        <f>(Лист1!F68+Лист1!F70)/Лист1!F80</f>
        <v>0.882930625555885</v>
      </c>
      <c r="G89" s="20">
        <f>(Лист1!G68+Лист1!G70)/Лист1!G80</f>
        <v>1.7289564013444028</v>
      </c>
      <c r="H89" s="20">
        <f>(Лист1!H68+Лист1!H70)/Лист1!H80</f>
        <v>1.8054573619182495</v>
      </c>
      <c r="I89" s="20">
        <f>(Лист1!I68+Лист1!I70)/Лист1!I80</f>
        <v>4.060763320219535</v>
      </c>
      <c r="J89" s="20">
        <f>(Лист1!J68+Лист1!J70)/Лист1!J80</f>
        <v>3.5676571469807836</v>
      </c>
      <c r="K89" s="20">
        <f>(Лист1!K68+Лист1!K70)/Лист1!K80</f>
        <v>3.3688702219522404</v>
      </c>
      <c r="L89" s="20">
        <f>(Лист1!L68+Лист1!L70)/Лист1!L80</f>
        <v>2.970758254896296</v>
      </c>
      <c r="M89" s="20">
        <f>(Лист1!M68+Лист1!M70)/Лист1!M80</f>
        <v>2.369279035528613</v>
      </c>
      <c r="N89" s="20">
        <f>(Лист1!N68+Лист1!N70)/Лист1!N80</f>
        <v>1.6972404579200815</v>
      </c>
      <c r="O89" s="20">
        <f>(Лист1!O68+Лист1!O70)/Лист1!O80</f>
        <v>1.4449724552654737</v>
      </c>
      <c r="P89" s="20">
        <f>(Лист1!P68+Лист1!P70)/Лист1!P80</f>
        <v>1.301615464725644</v>
      </c>
      <c r="Q89" s="20">
        <f>(Лист1!Q68+Лист1!Q70)/Лист1!Q80</f>
        <v>1.0597760318616736</v>
      </c>
    </row>
    <row r="90" spans="1:17" ht="45">
      <c r="A90" s="9" t="s">
        <v>248</v>
      </c>
      <c r="B90" s="7" t="s">
        <v>249</v>
      </c>
      <c r="C90" s="9" t="s">
        <v>247</v>
      </c>
      <c r="D90" s="20">
        <f>(Лист1!D67-Лист1!D68)/Лист1!D82</f>
        <v>0.759927221524091</v>
      </c>
      <c r="E90" s="20">
        <f>(Лист1!E67-Лист1!E68)/Лист1!E82</f>
        <v>0.7722980963936458</v>
      </c>
      <c r="F90" s="20">
        <f>(Лист1!F67-Лист1!F68)/Лист1!F82</f>
        <v>0.746249085577701</v>
      </c>
      <c r="G90" s="20">
        <f>(Лист1!G67-Лист1!G68)/Лист1!G82</f>
        <v>0.3597206320895765</v>
      </c>
      <c r="H90" s="20">
        <f>(Лист1!H67-Лист1!H68)/Лист1!H82</f>
        <v>0</v>
      </c>
      <c r="I90" s="20">
        <f>(Лист1!I67-Лист1!I68)/Лист1!I82</f>
        <v>0</v>
      </c>
      <c r="J90" s="20">
        <f>(Лист1!J67-Лист1!J68)/Лист1!J82</f>
        <v>0</v>
      </c>
      <c r="K90" s="20">
        <f>(Лист1!K67-Лист1!K68)/Лист1!K82</f>
        <v>0</v>
      </c>
      <c r="L90" s="20">
        <f>(Лист1!L67-Лист1!L68)/Лист1!L82</f>
        <v>0</v>
      </c>
      <c r="M90" s="20">
        <f>(Лист1!M67-Лист1!M68)/Лист1!M82</f>
        <v>0</v>
      </c>
      <c r="N90" s="20">
        <f>(Лист1!N67-Лист1!N68)/Лист1!N82</f>
        <v>0</v>
      </c>
      <c r="O90" s="20">
        <f>(Лист1!O67-Лист1!O68)/Лист1!O82</f>
        <v>0</v>
      </c>
      <c r="P90" s="20">
        <f>(Лист1!P67-Лист1!P68)/Лист1!P82</f>
        <v>0</v>
      </c>
      <c r="Q90" s="20">
        <f>(Лист1!Q67-Лист1!Q68)/Лист1!Q82</f>
        <v>0</v>
      </c>
    </row>
    <row r="91" spans="1:17" ht="78.75">
      <c r="A91" s="9" t="s">
        <v>250</v>
      </c>
      <c r="B91" s="7" t="s">
        <v>251</v>
      </c>
      <c r="C91" s="9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1:17" ht="12.75">
      <c r="A92" s="9" t="s">
        <v>252</v>
      </c>
      <c r="B92" s="7" t="s">
        <v>183</v>
      </c>
      <c r="C92" s="9" t="s">
        <v>247</v>
      </c>
      <c r="D92" s="20"/>
      <c r="E92" s="21">
        <f>E89-D89</f>
        <v>0.08097874685032025</v>
      </c>
      <c r="F92" s="21">
        <f aca="true" t="shared" si="16" ref="F92:Q92">F89-E89</f>
        <v>0.0945951719889998</v>
      </c>
      <c r="G92" s="21">
        <f t="shared" si="16"/>
        <v>0.8460257757885178</v>
      </c>
      <c r="H92" s="21">
        <f t="shared" si="16"/>
        <v>0.0765009605738467</v>
      </c>
      <c r="I92" s="21">
        <f t="shared" si="16"/>
        <v>2.2553059583012853</v>
      </c>
      <c r="J92" s="21">
        <f t="shared" si="16"/>
        <v>-0.4931061732387514</v>
      </c>
      <c r="K92" s="21">
        <f t="shared" si="16"/>
        <v>-0.19878692502854323</v>
      </c>
      <c r="L92" s="21">
        <f t="shared" si="16"/>
        <v>-0.3981119670559443</v>
      </c>
      <c r="M92" s="21">
        <f t="shared" si="16"/>
        <v>-0.601479219367683</v>
      </c>
      <c r="N92" s="21">
        <f t="shared" si="16"/>
        <v>-0.6720385776085316</v>
      </c>
      <c r="O92" s="21">
        <f t="shared" si="16"/>
        <v>-0.2522680026546078</v>
      </c>
      <c r="P92" s="21">
        <f t="shared" si="16"/>
        <v>-0.14335699053982975</v>
      </c>
      <c r="Q92" s="21">
        <f t="shared" si="16"/>
        <v>-0.24183943286397036</v>
      </c>
    </row>
    <row r="93" spans="1:17" ht="12.75">
      <c r="A93" s="9" t="s">
        <v>253</v>
      </c>
      <c r="B93" s="7" t="s">
        <v>184</v>
      </c>
      <c r="C93" s="9" t="s">
        <v>247</v>
      </c>
      <c r="D93" s="20"/>
      <c r="E93" s="21">
        <f>E89-$D89</f>
        <v>0.08097874685032025</v>
      </c>
      <c r="F93" s="21">
        <f aca="true" t="shared" si="17" ref="F93:Q93">F89-$D89</f>
        <v>0.17557391883932005</v>
      </c>
      <c r="G93" s="21">
        <f t="shared" si="17"/>
        <v>1.0215996946278378</v>
      </c>
      <c r="H93" s="21">
        <f t="shared" si="17"/>
        <v>1.0981006552016845</v>
      </c>
      <c r="I93" s="21">
        <f t="shared" si="17"/>
        <v>3.35340661350297</v>
      </c>
      <c r="J93" s="21">
        <f t="shared" si="17"/>
        <v>2.8603004402642185</v>
      </c>
      <c r="K93" s="21">
        <f t="shared" si="17"/>
        <v>2.6615135152356757</v>
      </c>
      <c r="L93" s="21">
        <f t="shared" si="17"/>
        <v>2.263401548179731</v>
      </c>
      <c r="M93" s="21">
        <f t="shared" si="17"/>
        <v>1.6619223288120482</v>
      </c>
      <c r="N93" s="21">
        <f t="shared" si="17"/>
        <v>0.9898837512035166</v>
      </c>
      <c r="O93" s="21">
        <f t="shared" si="17"/>
        <v>0.7376157485489088</v>
      </c>
      <c r="P93" s="21">
        <f t="shared" si="17"/>
        <v>0.594258758009079</v>
      </c>
      <c r="Q93" s="21">
        <f t="shared" si="17"/>
        <v>0.35241932514510865</v>
      </c>
    </row>
    <row r="94" spans="1:17" ht="58.5" customHeight="1">
      <c r="A94" s="9" t="s">
        <v>254</v>
      </c>
      <c r="B94" s="7" t="s">
        <v>255</v>
      </c>
      <c r="C94" s="9"/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 ht="12.75">
      <c r="A95" s="9" t="s">
        <v>256</v>
      </c>
      <c r="B95" s="7" t="s">
        <v>183</v>
      </c>
      <c r="C95" s="9" t="s">
        <v>247</v>
      </c>
      <c r="D95" s="20"/>
      <c r="E95" s="21">
        <f>E90-D90</f>
        <v>0.012370874869554793</v>
      </c>
      <c r="F95" s="21">
        <f aca="true" t="shared" si="18" ref="F95:Q95">F90-E90</f>
        <v>-0.026049010815944795</v>
      </c>
      <c r="G95" s="21">
        <f t="shared" si="18"/>
        <v>-0.3865284534881245</v>
      </c>
      <c r="H95" s="21">
        <f t="shared" si="18"/>
        <v>-0.3597206320895765</v>
      </c>
      <c r="I95" s="21">
        <f t="shared" si="18"/>
        <v>0</v>
      </c>
      <c r="J95" s="21">
        <f t="shared" si="18"/>
        <v>0</v>
      </c>
      <c r="K95" s="21">
        <f t="shared" si="18"/>
        <v>0</v>
      </c>
      <c r="L95" s="21">
        <f t="shared" si="18"/>
        <v>0</v>
      </c>
      <c r="M95" s="21">
        <f t="shared" si="18"/>
        <v>0</v>
      </c>
      <c r="N95" s="21">
        <f t="shared" si="18"/>
        <v>0</v>
      </c>
      <c r="O95" s="21">
        <f t="shared" si="18"/>
        <v>0</v>
      </c>
      <c r="P95" s="21">
        <f t="shared" si="18"/>
        <v>0</v>
      </c>
      <c r="Q95" s="21">
        <f t="shared" si="18"/>
        <v>0</v>
      </c>
    </row>
    <row r="96" spans="1:17" ht="12.75">
      <c r="A96" s="9" t="s">
        <v>257</v>
      </c>
      <c r="B96" s="7" t="s">
        <v>184</v>
      </c>
      <c r="C96" s="9" t="s">
        <v>247</v>
      </c>
      <c r="D96" s="20"/>
      <c r="E96" s="21">
        <f>E90-$D90</f>
        <v>0.012370874869554793</v>
      </c>
      <c r="F96" s="21">
        <f aca="true" t="shared" si="19" ref="F96:Q96">F90-$D90</f>
        <v>-0.013678135946390002</v>
      </c>
      <c r="G96" s="21">
        <f t="shared" si="19"/>
        <v>-0.4002065894345145</v>
      </c>
      <c r="H96" s="21">
        <f t="shared" si="19"/>
        <v>-0.759927221524091</v>
      </c>
      <c r="I96" s="21">
        <f t="shared" si="19"/>
        <v>-0.759927221524091</v>
      </c>
      <c r="J96" s="21">
        <f t="shared" si="19"/>
        <v>-0.759927221524091</v>
      </c>
      <c r="K96" s="21">
        <f t="shared" si="19"/>
        <v>-0.759927221524091</v>
      </c>
      <c r="L96" s="21">
        <f t="shared" si="19"/>
        <v>-0.759927221524091</v>
      </c>
      <c r="M96" s="21">
        <f t="shared" si="19"/>
        <v>-0.759927221524091</v>
      </c>
      <c r="N96" s="21">
        <f t="shared" si="19"/>
        <v>-0.759927221524091</v>
      </c>
      <c r="O96" s="21">
        <f t="shared" si="19"/>
        <v>-0.759927221524091</v>
      </c>
      <c r="P96" s="21">
        <f t="shared" si="19"/>
        <v>-0.759927221524091</v>
      </c>
      <c r="Q96" s="21">
        <f t="shared" si="19"/>
        <v>-0.759927221524091</v>
      </c>
    </row>
    <row r="97" spans="1:17" ht="78.75">
      <c r="A97" s="9" t="s">
        <v>258</v>
      </c>
      <c r="B97" s="7" t="s">
        <v>259</v>
      </c>
      <c r="C97" s="9"/>
      <c r="D97" s="2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1:17" ht="12.75">
      <c r="A98" s="9" t="s">
        <v>260</v>
      </c>
      <c r="B98" s="7" t="s">
        <v>183</v>
      </c>
      <c r="C98" s="9" t="s">
        <v>154</v>
      </c>
      <c r="D98" s="20">
        <f>D90/D89</f>
        <v>1.0743196668786104</v>
      </c>
      <c r="E98" s="20">
        <f>E90/E89</f>
        <v>0.979656684092188</v>
      </c>
      <c r="F98" s="20">
        <f aca="true" t="shared" si="20" ref="F98:Q98">F90/F89</f>
        <v>0.8451956065153697</v>
      </c>
      <c r="G98" s="20">
        <f t="shared" si="20"/>
        <v>0.2080565084289371</v>
      </c>
      <c r="H98" s="20">
        <f t="shared" si="20"/>
        <v>0</v>
      </c>
      <c r="I98" s="20">
        <f t="shared" si="20"/>
        <v>0</v>
      </c>
      <c r="J98" s="20">
        <f t="shared" si="20"/>
        <v>0</v>
      </c>
      <c r="K98" s="20">
        <f t="shared" si="20"/>
        <v>0</v>
      </c>
      <c r="L98" s="20">
        <f t="shared" si="20"/>
        <v>0</v>
      </c>
      <c r="M98" s="20">
        <f t="shared" si="20"/>
        <v>0</v>
      </c>
      <c r="N98" s="20">
        <f t="shared" si="20"/>
        <v>0</v>
      </c>
      <c r="O98" s="20">
        <f t="shared" si="20"/>
        <v>0</v>
      </c>
      <c r="P98" s="20">
        <f t="shared" si="20"/>
        <v>0</v>
      </c>
      <c r="Q98" s="20">
        <f t="shared" si="20"/>
        <v>0</v>
      </c>
    </row>
    <row r="99" spans="1:17" ht="12.75">
      <c r="A99" s="9" t="s">
        <v>261</v>
      </c>
      <c r="B99" s="7" t="s">
        <v>184</v>
      </c>
      <c r="C99" s="9" t="s">
        <v>154</v>
      </c>
      <c r="D99" s="20">
        <f>D90/D89</f>
        <v>1.0743196668786104</v>
      </c>
      <c r="E99" s="21">
        <f>E90/$D89</f>
        <v>1.0918085444874457</v>
      </c>
      <c r="F99" s="21">
        <f aca="true" t="shared" si="21" ref="F99:Q99">F90/$D89</f>
        <v>1.0549826961303133</v>
      </c>
      <c r="G99" s="21">
        <f t="shared" si="21"/>
        <v>0.5085420533571263</v>
      </c>
      <c r="H99" s="21">
        <f t="shared" si="21"/>
        <v>0</v>
      </c>
      <c r="I99" s="21">
        <f t="shared" si="21"/>
        <v>0</v>
      </c>
      <c r="J99" s="21">
        <f t="shared" si="21"/>
        <v>0</v>
      </c>
      <c r="K99" s="21">
        <f t="shared" si="21"/>
        <v>0</v>
      </c>
      <c r="L99" s="21">
        <f t="shared" si="21"/>
        <v>0</v>
      </c>
      <c r="M99" s="21">
        <f t="shared" si="21"/>
        <v>0</v>
      </c>
      <c r="N99" s="21">
        <f t="shared" si="21"/>
        <v>0</v>
      </c>
      <c r="O99" s="21">
        <f t="shared" si="21"/>
        <v>0</v>
      </c>
      <c r="P99" s="21">
        <f t="shared" si="21"/>
        <v>0</v>
      </c>
      <c r="Q99" s="21">
        <f t="shared" si="21"/>
        <v>0</v>
      </c>
    </row>
    <row r="100" spans="1:17" ht="56.25">
      <c r="A100" s="9" t="s">
        <v>262</v>
      </c>
      <c r="B100" s="7" t="s">
        <v>263</v>
      </c>
      <c r="C100" s="9" t="s">
        <v>264</v>
      </c>
      <c r="D100" s="20">
        <f>(Лист1!D59+Лист1!D63)/Лист1!D82</f>
        <v>17.79657024269043</v>
      </c>
      <c r="E100" s="20">
        <f>(Лист1!E59+Лист1!E63)/Лист1!E82</f>
        <v>17.958156027643845</v>
      </c>
      <c r="F100" s="20">
        <f>(Лист1!F59+Лист1!F63)/Лист1!F82</f>
        <v>18.08053946330798</v>
      </c>
      <c r="G100" s="20">
        <f>(Лист1!G59+Лист1!G63)/Лист1!G82</f>
        <v>17.75842819112198</v>
      </c>
      <c r="H100" s="20">
        <f>(Лист1!H59+Лист1!H63)/Лист1!H82</f>
        <v>16.904968477904145</v>
      </c>
      <c r="I100" s="20">
        <f>(Лист1!I59+Лист1!I63)/Лист1!I82</f>
        <v>16.431090206447678</v>
      </c>
      <c r="J100" s="20">
        <f>(Лист1!J59+Лист1!J63)/Лист1!J82</f>
        <v>14.419764787018256</v>
      </c>
      <c r="K100" s="20">
        <f>(Лист1!K59+Лист1!K63)/Лист1!K82</f>
        <v>13.888741252022653</v>
      </c>
      <c r="L100" s="20">
        <f>(Лист1!L59+Лист1!L63)/Лист1!L82</f>
        <v>13.360716639774102</v>
      </c>
      <c r="M100" s="20">
        <f>(Лист1!M59+Лист1!M63)/Лист1!M82</f>
        <v>12.836956542291059</v>
      </c>
      <c r="N100" s="20">
        <f>(Лист1!N59+Лист1!N63)/Лист1!N82</f>
        <v>12.314798074415807</v>
      </c>
      <c r="O100" s="20">
        <f>(Лист1!O59+Лист1!O63)/Лист1!O82</f>
        <v>11.95834300860172</v>
      </c>
      <c r="P100" s="20">
        <f>(Лист1!P59+Лист1!P63)/Лист1!P82</f>
        <v>11.602650628366247</v>
      </c>
      <c r="Q100" s="20">
        <f>(Лист1!Q59+Лист1!Q63)/Лист1!Q82</f>
        <v>11.250058390530189</v>
      </c>
    </row>
    <row r="101" spans="1:17" ht="44.25" customHeight="1">
      <c r="A101" s="9" t="s">
        <v>265</v>
      </c>
      <c r="B101" s="7" t="s">
        <v>266</v>
      </c>
      <c r="C101" s="9" t="s">
        <v>264</v>
      </c>
      <c r="D101" s="20">
        <f>(Лист1!D58-Лист1!D59)/Лист1!D83</f>
        <v>16.982</v>
      </c>
      <c r="E101" s="20">
        <f>(Лист1!E58-Лист1!E59)/Лист1!E83</f>
        <v>17.154</v>
      </c>
      <c r="F101" s="20">
        <f>(Лист1!F58-Лист1!F59)/Лист1!F83</f>
        <v>17.328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</row>
    <row r="102" spans="1:17" ht="87" customHeight="1">
      <c r="A102" s="9" t="s">
        <v>267</v>
      </c>
      <c r="B102" s="7" t="s">
        <v>268</v>
      </c>
      <c r="C102" s="9"/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7" ht="12.75">
      <c r="A103" s="9" t="s">
        <v>269</v>
      </c>
      <c r="B103" s="7" t="s">
        <v>183</v>
      </c>
      <c r="C103" s="9" t="s">
        <v>264</v>
      </c>
      <c r="D103" s="20"/>
      <c r="E103" s="21">
        <f>E100-D100</f>
        <v>0.16158578495341658</v>
      </c>
      <c r="F103" s="21">
        <f aca="true" t="shared" si="22" ref="F103:Q103">F100-E100</f>
        <v>0.12238343566413334</v>
      </c>
      <c r="G103" s="21">
        <f t="shared" si="22"/>
        <v>-0.32211127218599955</v>
      </c>
      <c r="H103" s="21">
        <f t="shared" si="22"/>
        <v>-0.8534597132178341</v>
      </c>
      <c r="I103" s="21">
        <f t="shared" si="22"/>
        <v>-0.4738782714564671</v>
      </c>
      <c r="J103" s="21">
        <f t="shared" si="22"/>
        <v>-2.011325419429422</v>
      </c>
      <c r="K103" s="21">
        <f t="shared" si="22"/>
        <v>-0.5310235349956027</v>
      </c>
      <c r="L103" s="21">
        <f t="shared" si="22"/>
        <v>-0.5280246122485508</v>
      </c>
      <c r="M103" s="21">
        <f t="shared" si="22"/>
        <v>-0.5237600974830432</v>
      </c>
      <c r="N103" s="21">
        <f t="shared" si="22"/>
        <v>-0.5221584678752524</v>
      </c>
      <c r="O103" s="21">
        <f t="shared" si="22"/>
        <v>-0.35645506581408704</v>
      </c>
      <c r="P103" s="21">
        <f t="shared" si="22"/>
        <v>-0.3556923802354728</v>
      </c>
      <c r="Q103" s="21">
        <f t="shared" si="22"/>
        <v>-0.352592237836058</v>
      </c>
    </row>
    <row r="104" spans="1:17" ht="12.75">
      <c r="A104" s="9" t="s">
        <v>270</v>
      </c>
      <c r="B104" s="7" t="s">
        <v>184</v>
      </c>
      <c r="C104" s="9" t="s">
        <v>264</v>
      </c>
      <c r="D104" s="20"/>
      <c r="E104" s="21">
        <f>E100-$D100</f>
        <v>0.16158578495341658</v>
      </c>
      <c r="F104" s="21">
        <f aca="true" t="shared" si="23" ref="F104:Q104">F100-$D100</f>
        <v>0.2839692206175499</v>
      </c>
      <c r="G104" s="21">
        <f t="shared" si="23"/>
        <v>-0.03814205156844963</v>
      </c>
      <c r="H104" s="21">
        <f t="shared" si="23"/>
        <v>-0.8916017647862837</v>
      </c>
      <c r="I104" s="21">
        <f t="shared" si="23"/>
        <v>-1.3654800362427508</v>
      </c>
      <c r="J104" s="21">
        <f t="shared" si="23"/>
        <v>-3.376805455672173</v>
      </c>
      <c r="K104" s="21">
        <f t="shared" si="23"/>
        <v>-3.9078289906677757</v>
      </c>
      <c r="L104" s="21">
        <f t="shared" si="23"/>
        <v>-4.4358536029163265</v>
      </c>
      <c r="M104" s="21">
        <f t="shared" si="23"/>
        <v>-4.95961370039937</v>
      </c>
      <c r="N104" s="21">
        <f t="shared" si="23"/>
        <v>-5.481772168274622</v>
      </c>
      <c r="O104" s="21">
        <f t="shared" si="23"/>
        <v>-5.838227234088709</v>
      </c>
      <c r="P104" s="21">
        <f t="shared" si="23"/>
        <v>-6.193919614324182</v>
      </c>
      <c r="Q104" s="21">
        <f t="shared" si="23"/>
        <v>-6.54651185216024</v>
      </c>
    </row>
    <row r="105" spans="1:17" ht="73.5" customHeight="1">
      <c r="A105" s="9" t="s">
        <v>271</v>
      </c>
      <c r="B105" s="7" t="s">
        <v>272</v>
      </c>
      <c r="C105" s="9"/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1:17" ht="12.75">
      <c r="A106" s="9" t="s">
        <v>273</v>
      </c>
      <c r="B106" s="7" t="s">
        <v>183</v>
      </c>
      <c r="C106" s="9" t="s">
        <v>264</v>
      </c>
      <c r="D106" s="20"/>
      <c r="E106" s="21">
        <f>E101-D101</f>
        <v>0.1720000000000006</v>
      </c>
      <c r="F106" s="21">
        <f aca="true" t="shared" si="24" ref="F106:Q106">F101-E101</f>
        <v>0.1739999999999995</v>
      </c>
      <c r="G106" s="21">
        <f t="shared" si="24"/>
        <v>-17.328</v>
      </c>
      <c r="H106" s="21">
        <f t="shared" si="24"/>
        <v>0</v>
      </c>
      <c r="I106" s="21">
        <f t="shared" si="24"/>
        <v>0</v>
      </c>
      <c r="J106" s="21">
        <f t="shared" si="24"/>
        <v>0</v>
      </c>
      <c r="K106" s="21">
        <f t="shared" si="24"/>
        <v>0</v>
      </c>
      <c r="L106" s="21">
        <f t="shared" si="24"/>
        <v>0</v>
      </c>
      <c r="M106" s="21">
        <f t="shared" si="24"/>
        <v>0</v>
      </c>
      <c r="N106" s="21">
        <f t="shared" si="24"/>
        <v>0</v>
      </c>
      <c r="O106" s="21">
        <f t="shared" si="24"/>
        <v>0</v>
      </c>
      <c r="P106" s="21">
        <f t="shared" si="24"/>
        <v>0</v>
      </c>
      <c r="Q106" s="21">
        <f t="shared" si="24"/>
        <v>0</v>
      </c>
    </row>
    <row r="107" spans="1:17" ht="12.75">
      <c r="A107" s="9" t="s">
        <v>274</v>
      </c>
      <c r="B107" s="7" t="s">
        <v>184</v>
      </c>
      <c r="C107" s="9" t="s">
        <v>264</v>
      </c>
      <c r="D107" s="20"/>
      <c r="E107" s="21">
        <f>-E101-$D101</f>
        <v>-34.135999999999996</v>
      </c>
      <c r="F107" s="21">
        <f aca="true" t="shared" si="25" ref="F107:Q107">-F101-$D101</f>
        <v>-34.31</v>
      </c>
      <c r="G107" s="21">
        <f t="shared" si="25"/>
        <v>-16.982</v>
      </c>
      <c r="H107" s="21">
        <f t="shared" si="25"/>
        <v>-16.982</v>
      </c>
      <c r="I107" s="21">
        <f t="shared" si="25"/>
        <v>-16.982</v>
      </c>
      <c r="J107" s="21">
        <f t="shared" si="25"/>
        <v>-16.982</v>
      </c>
      <c r="K107" s="21">
        <f t="shared" si="25"/>
        <v>-16.982</v>
      </c>
      <c r="L107" s="21">
        <f t="shared" si="25"/>
        <v>-16.982</v>
      </c>
      <c r="M107" s="21">
        <f t="shared" si="25"/>
        <v>-16.982</v>
      </c>
      <c r="N107" s="21">
        <f t="shared" si="25"/>
        <v>-16.982</v>
      </c>
      <c r="O107" s="21">
        <f t="shared" si="25"/>
        <v>-16.982</v>
      </c>
      <c r="P107" s="21">
        <f t="shared" si="25"/>
        <v>-16.982</v>
      </c>
      <c r="Q107" s="21">
        <f t="shared" si="25"/>
        <v>-16.982</v>
      </c>
    </row>
    <row r="108" spans="1:17" ht="84" customHeight="1">
      <c r="A108" s="9" t="s">
        <v>275</v>
      </c>
      <c r="B108" s="7" t="s">
        <v>276</v>
      </c>
      <c r="C108" s="9"/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1:17" ht="12.75">
      <c r="A109" s="9" t="s">
        <v>277</v>
      </c>
      <c r="B109" s="7" t="s">
        <v>183</v>
      </c>
      <c r="C109" s="9" t="s">
        <v>154</v>
      </c>
      <c r="D109" s="20">
        <f>D101/D100</f>
        <v>0.9542288074846895</v>
      </c>
      <c r="E109" s="20">
        <f>E101/E100</f>
        <v>0.9552205679466216</v>
      </c>
      <c r="F109" s="20">
        <f aca="true" t="shared" si="26" ref="F109:Q109">F101/F100</f>
        <v>0.9583784839586696</v>
      </c>
      <c r="G109" s="20">
        <f t="shared" si="26"/>
        <v>0</v>
      </c>
      <c r="H109" s="20">
        <f t="shared" si="26"/>
        <v>0</v>
      </c>
      <c r="I109" s="20">
        <f t="shared" si="26"/>
        <v>0</v>
      </c>
      <c r="J109" s="20">
        <f t="shared" si="26"/>
        <v>0</v>
      </c>
      <c r="K109" s="20">
        <f t="shared" si="26"/>
        <v>0</v>
      </c>
      <c r="L109" s="20">
        <f t="shared" si="26"/>
        <v>0</v>
      </c>
      <c r="M109" s="20">
        <f t="shared" si="26"/>
        <v>0</v>
      </c>
      <c r="N109" s="20">
        <f t="shared" si="26"/>
        <v>0</v>
      </c>
      <c r="O109" s="20">
        <f t="shared" si="26"/>
        <v>0</v>
      </c>
      <c r="P109" s="20">
        <f t="shared" si="26"/>
        <v>0</v>
      </c>
      <c r="Q109" s="20">
        <f t="shared" si="26"/>
        <v>0</v>
      </c>
    </row>
    <row r="110" spans="1:17" ht="12.75">
      <c r="A110" s="9" t="s">
        <v>278</v>
      </c>
      <c r="B110" s="7" t="s">
        <v>184</v>
      </c>
      <c r="C110" s="9" t="s">
        <v>154</v>
      </c>
      <c r="D110" s="20">
        <f>D101/D100</f>
        <v>0.9542288074846895</v>
      </c>
      <c r="E110" s="21">
        <f>E101/$D100</f>
        <v>0.9638935910724511</v>
      </c>
      <c r="F110" s="21">
        <f aca="true" t="shared" si="27" ref="F110:Q110">F101/$D100</f>
        <v>0.9736707558647215</v>
      </c>
      <c r="G110" s="21">
        <f t="shared" si="27"/>
        <v>0</v>
      </c>
      <c r="H110" s="21">
        <f t="shared" si="27"/>
        <v>0</v>
      </c>
      <c r="I110" s="21">
        <f t="shared" si="27"/>
        <v>0</v>
      </c>
      <c r="J110" s="21">
        <f t="shared" si="27"/>
        <v>0</v>
      </c>
      <c r="K110" s="21">
        <f t="shared" si="27"/>
        <v>0</v>
      </c>
      <c r="L110" s="21">
        <f t="shared" si="27"/>
        <v>0</v>
      </c>
      <c r="M110" s="21">
        <f t="shared" si="27"/>
        <v>0</v>
      </c>
      <c r="N110" s="21">
        <f t="shared" si="27"/>
        <v>0</v>
      </c>
      <c r="O110" s="21">
        <f t="shared" si="27"/>
        <v>0</v>
      </c>
      <c r="P110" s="21">
        <f t="shared" si="27"/>
        <v>0</v>
      </c>
      <c r="Q110" s="21">
        <f t="shared" si="27"/>
        <v>0</v>
      </c>
    </row>
    <row r="111" spans="1:17" ht="81" customHeight="1">
      <c r="A111" s="9" t="s">
        <v>279</v>
      </c>
      <c r="B111" s="7" t="s">
        <v>280</v>
      </c>
      <c r="C111" s="9" t="s">
        <v>281</v>
      </c>
      <c r="D111" s="20">
        <f>(Лист1!D73+Лист1!D75)/Лист1!D84</f>
        <v>0.041182493289571284</v>
      </c>
      <c r="E111" s="20">
        <f>(Лист1!E73+Лист1!E75)/Лист1!E84</f>
        <v>0.03963313227076479</v>
      </c>
      <c r="F111" s="20">
        <f>(Лист1!F73+Лист1!F75)/Лист1!F84</f>
        <v>0.04236624633980366</v>
      </c>
      <c r="G111" s="20">
        <f>(Лист1!G73+Лист1!G75)/Лист1!G84</f>
        <v>0.06644643924167527</v>
      </c>
      <c r="H111" s="20">
        <f>(Лист1!H73+Лист1!H75)/Лист1!H84</f>
        <v>0.05595563822877753</v>
      </c>
      <c r="I111" s="20">
        <f>(Лист1!I73+Лист1!I75)/Лист1!I84</f>
        <v>0.467391341104224</v>
      </c>
      <c r="J111" s="20">
        <f>(Лист1!J73+Лист1!J75)/Лист1!J84</f>
        <v>0.3822226831207439</v>
      </c>
      <c r="K111" s="20">
        <f>(Лист1!K73+Лист1!K75)/Лист1!K84</f>
        <v>0.3448120738790616</v>
      </c>
      <c r="L111" s="20">
        <f>(Лист1!L73+Лист1!L75)/Лист1!L84</f>
        <v>0.18112791099064773</v>
      </c>
      <c r="M111" s="20">
        <f>(Лист1!M73+Лист1!M75)/Лист1!M84</f>
        <v>0.14010822709404896</v>
      </c>
      <c r="N111" s="20">
        <f>(Лист1!N73+Лист1!N75)/Лист1!N84</f>
        <v>0.11613220412249295</v>
      </c>
      <c r="O111" s="20">
        <f>(Лист1!O73+Лист1!O75)/Лист1!O84</f>
        <v>0.09725004849180965</v>
      </c>
      <c r="P111" s="20">
        <f>(Лист1!P73+Лист1!P75)/Лист1!P84</f>
        <v>0.057715308268008</v>
      </c>
      <c r="Q111" s="20">
        <f>(Лист1!Q73+Лист1!Q75)/Лист1!Q84</f>
        <v>0.04358078791450916</v>
      </c>
    </row>
    <row r="112" spans="1:17" ht="48.75" customHeight="1">
      <c r="A112" s="9" t="s">
        <v>282</v>
      </c>
      <c r="B112" s="7" t="s">
        <v>283</v>
      </c>
      <c r="C112" s="9" t="s">
        <v>281</v>
      </c>
      <c r="D112" s="20">
        <f>(Лист1!D72-Лист1!D73)/Лист1!D85</f>
        <v>0.09232037042178273</v>
      </c>
      <c r="E112" s="20">
        <f>(Лист1!E72-Лист1!E73)/Лист1!E85</f>
        <v>0.09185352131212267</v>
      </c>
      <c r="F112" s="20">
        <f>(Лист1!F72-Лист1!F73)/Лист1!F85</f>
        <v>0.09372215997424681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</row>
    <row r="113" spans="1:17" ht="72.75" customHeight="1">
      <c r="A113" s="9" t="s">
        <v>284</v>
      </c>
      <c r="B113" s="7" t="s">
        <v>285</v>
      </c>
      <c r="C113" s="9"/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1:17" ht="22.5">
      <c r="A114" s="9" t="s">
        <v>286</v>
      </c>
      <c r="B114" s="7" t="s">
        <v>183</v>
      </c>
      <c r="C114" s="9" t="s">
        <v>281</v>
      </c>
      <c r="D114" s="20"/>
      <c r="E114" s="21">
        <f>E111-D111</f>
        <v>-0.0015493610188064971</v>
      </c>
      <c r="F114" s="21">
        <f aca="true" t="shared" si="28" ref="F114:Q114">F111-E111</f>
        <v>0.0027331140690388736</v>
      </c>
      <c r="G114" s="21">
        <f t="shared" si="28"/>
        <v>0.024080192901871612</v>
      </c>
      <c r="H114" s="21">
        <f t="shared" si="28"/>
        <v>-0.010490801012897746</v>
      </c>
      <c r="I114" s="21">
        <f t="shared" si="28"/>
        <v>0.41143570287544645</v>
      </c>
      <c r="J114" s="21">
        <f t="shared" si="28"/>
        <v>-0.08516865798348006</v>
      </c>
      <c r="K114" s="21">
        <f t="shared" si="28"/>
        <v>-0.037410609241682324</v>
      </c>
      <c r="L114" s="21">
        <f t="shared" si="28"/>
        <v>-0.16368416288841386</v>
      </c>
      <c r="M114" s="21">
        <f t="shared" si="28"/>
        <v>-0.04101968389659877</v>
      </c>
      <c r="N114" s="21">
        <f t="shared" si="28"/>
        <v>-0.023976022971556016</v>
      </c>
      <c r="O114" s="21">
        <f t="shared" si="28"/>
        <v>-0.018882155630683295</v>
      </c>
      <c r="P114" s="21">
        <f t="shared" si="28"/>
        <v>-0.03953474022380166</v>
      </c>
      <c r="Q114" s="21">
        <f t="shared" si="28"/>
        <v>-0.014134520353498839</v>
      </c>
    </row>
    <row r="115" spans="1:17" ht="22.5">
      <c r="A115" s="9" t="s">
        <v>287</v>
      </c>
      <c r="B115" s="7" t="s">
        <v>184</v>
      </c>
      <c r="C115" s="9" t="s">
        <v>281</v>
      </c>
      <c r="D115" s="20"/>
      <c r="E115" s="21">
        <f>E111-$D111</f>
        <v>-0.0015493610188064971</v>
      </c>
      <c r="F115" s="21">
        <f aca="true" t="shared" si="29" ref="F115:Q115">F111-$D111</f>
        <v>0.0011837530502323765</v>
      </c>
      <c r="G115" s="21">
        <f t="shared" si="29"/>
        <v>0.02526394595210399</v>
      </c>
      <c r="H115" s="21">
        <f t="shared" si="29"/>
        <v>0.014773144939206242</v>
      </c>
      <c r="I115" s="21">
        <f t="shared" si="29"/>
        <v>0.4262088478146527</v>
      </c>
      <c r="J115" s="21">
        <f t="shared" si="29"/>
        <v>0.3410401898311726</v>
      </c>
      <c r="K115" s="21">
        <f t="shared" si="29"/>
        <v>0.3036295805894903</v>
      </c>
      <c r="L115" s="21">
        <f t="shared" si="29"/>
        <v>0.13994541770107644</v>
      </c>
      <c r="M115" s="21">
        <f t="shared" si="29"/>
        <v>0.09892573380447768</v>
      </c>
      <c r="N115" s="21">
        <f t="shared" si="29"/>
        <v>0.07494971083292166</v>
      </c>
      <c r="O115" s="21">
        <f t="shared" si="29"/>
        <v>0.05606755520223837</v>
      </c>
      <c r="P115" s="21">
        <f t="shared" si="29"/>
        <v>0.016532814978436713</v>
      </c>
      <c r="Q115" s="21">
        <f t="shared" si="29"/>
        <v>0.0023982946249378745</v>
      </c>
    </row>
    <row r="116" spans="1:17" ht="60.75" customHeight="1">
      <c r="A116" s="9" t="s">
        <v>288</v>
      </c>
      <c r="B116" s="7" t="s">
        <v>289</v>
      </c>
      <c r="C116" s="9"/>
      <c r="D116" s="2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1:17" ht="22.5">
      <c r="A117" s="9" t="s">
        <v>290</v>
      </c>
      <c r="B117" s="7" t="s">
        <v>183</v>
      </c>
      <c r="C117" s="9" t="s">
        <v>281</v>
      </c>
      <c r="D117" s="20"/>
      <c r="E117" s="21">
        <f>E112-D112</f>
        <v>-0.0004668491096600641</v>
      </c>
      <c r="F117" s="21">
        <f aca="true" t="shared" si="30" ref="F117:Q117">F112-E112</f>
        <v>0.001868638662124139</v>
      </c>
      <c r="G117" s="21">
        <f t="shared" si="30"/>
        <v>-0.09372215997424681</v>
      </c>
      <c r="H117" s="21">
        <f t="shared" si="30"/>
        <v>0</v>
      </c>
      <c r="I117" s="21">
        <f t="shared" si="30"/>
        <v>0</v>
      </c>
      <c r="J117" s="21">
        <f t="shared" si="30"/>
        <v>0</v>
      </c>
      <c r="K117" s="21">
        <f t="shared" si="30"/>
        <v>0</v>
      </c>
      <c r="L117" s="21">
        <f t="shared" si="30"/>
        <v>0</v>
      </c>
      <c r="M117" s="21">
        <f t="shared" si="30"/>
        <v>0</v>
      </c>
      <c r="N117" s="21">
        <f t="shared" si="30"/>
        <v>0</v>
      </c>
      <c r="O117" s="21">
        <f t="shared" si="30"/>
        <v>0</v>
      </c>
      <c r="P117" s="21">
        <f t="shared" si="30"/>
        <v>0</v>
      </c>
      <c r="Q117" s="21">
        <f t="shared" si="30"/>
        <v>0</v>
      </c>
    </row>
    <row r="118" spans="1:17" ht="22.5">
      <c r="A118" s="9" t="s">
        <v>291</v>
      </c>
      <c r="B118" s="7" t="s">
        <v>184</v>
      </c>
      <c r="C118" s="9" t="s">
        <v>281</v>
      </c>
      <c r="D118" s="20"/>
      <c r="E118" s="21">
        <f>E112-$D112</f>
        <v>-0.0004668491096600641</v>
      </c>
      <c r="F118" s="21">
        <f aca="true" t="shared" si="31" ref="F118:Q118">F112-$D112</f>
        <v>0.001401789552464075</v>
      </c>
      <c r="G118" s="21">
        <f t="shared" si="31"/>
        <v>-0.09232037042178273</v>
      </c>
      <c r="H118" s="21">
        <f t="shared" si="31"/>
        <v>-0.09232037042178273</v>
      </c>
      <c r="I118" s="21">
        <f t="shared" si="31"/>
        <v>-0.09232037042178273</v>
      </c>
      <c r="J118" s="21">
        <f t="shared" si="31"/>
        <v>-0.09232037042178273</v>
      </c>
      <c r="K118" s="21">
        <f t="shared" si="31"/>
        <v>-0.09232037042178273</v>
      </c>
      <c r="L118" s="21">
        <f t="shared" si="31"/>
        <v>-0.09232037042178273</v>
      </c>
      <c r="M118" s="21">
        <f t="shared" si="31"/>
        <v>-0.09232037042178273</v>
      </c>
      <c r="N118" s="21">
        <f t="shared" si="31"/>
        <v>-0.09232037042178273</v>
      </c>
      <c r="O118" s="21">
        <f t="shared" si="31"/>
        <v>-0.09232037042178273</v>
      </c>
      <c r="P118" s="21">
        <f t="shared" si="31"/>
        <v>-0.09232037042178273</v>
      </c>
      <c r="Q118" s="21">
        <f t="shared" si="31"/>
        <v>-0.09232037042178273</v>
      </c>
    </row>
    <row r="119" spans="1:17" ht="69" customHeight="1">
      <c r="A119" s="9" t="s">
        <v>292</v>
      </c>
      <c r="B119" s="7" t="s">
        <v>293</v>
      </c>
      <c r="C119" s="9"/>
      <c r="D119" s="2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1:17" ht="12.75">
      <c r="A120" s="9" t="s">
        <v>294</v>
      </c>
      <c r="B120" s="7" t="s">
        <v>183</v>
      </c>
      <c r="C120" s="9" t="s">
        <v>154</v>
      </c>
      <c r="D120" s="20">
        <f>D112/D111</f>
        <v>2.2417382496159157</v>
      </c>
      <c r="E120" s="20">
        <f>E112/E111</f>
        <v>2.317594296726278</v>
      </c>
      <c r="F120" s="20">
        <f aca="true" t="shared" si="32" ref="F120:Q120">F112/F111</f>
        <v>2.2121893741195944</v>
      </c>
      <c r="G120" s="20">
        <f t="shared" si="32"/>
        <v>0</v>
      </c>
      <c r="H120" s="20">
        <f t="shared" si="32"/>
        <v>0</v>
      </c>
      <c r="I120" s="20">
        <f t="shared" si="32"/>
        <v>0</v>
      </c>
      <c r="J120" s="20">
        <f t="shared" si="32"/>
        <v>0</v>
      </c>
      <c r="K120" s="20">
        <f t="shared" si="32"/>
        <v>0</v>
      </c>
      <c r="L120" s="20">
        <f t="shared" si="32"/>
        <v>0</v>
      </c>
      <c r="M120" s="20">
        <f t="shared" si="32"/>
        <v>0</v>
      </c>
      <c r="N120" s="20">
        <f t="shared" si="32"/>
        <v>0</v>
      </c>
      <c r="O120" s="20">
        <f t="shared" si="32"/>
        <v>0</v>
      </c>
      <c r="P120" s="20">
        <f t="shared" si="32"/>
        <v>0</v>
      </c>
      <c r="Q120" s="20">
        <f t="shared" si="32"/>
        <v>0</v>
      </c>
    </row>
    <row r="121" spans="1:17" ht="12.75">
      <c r="A121" s="9" t="s">
        <v>295</v>
      </c>
      <c r="B121" s="7" t="s">
        <v>184</v>
      </c>
      <c r="C121" s="9" t="s">
        <v>154</v>
      </c>
      <c r="D121" s="20">
        <f>D112/D111</f>
        <v>2.2417382496159157</v>
      </c>
      <c r="E121" s="21">
        <f>E112/$D111</f>
        <v>2.2304021436065624</v>
      </c>
      <c r="F121" s="21">
        <f aca="true" t="shared" si="33" ref="F121:Q121">F112/$D111</f>
        <v>2.2757767315166477</v>
      </c>
      <c r="G121" s="21">
        <f t="shared" si="33"/>
        <v>0</v>
      </c>
      <c r="H121" s="21">
        <f t="shared" si="33"/>
        <v>0</v>
      </c>
      <c r="I121" s="21">
        <f t="shared" si="33"/>
        <v>0</v>
      </c>
      <c r="J121" s="21">
        <f t="shared" si="33"/>
        <v>0</v>
      </c>
      <c r="K121" s="21">
        <f t="shared" si="33"/>
        <v>0</v>
      </c>
      <c r="L121" s="21">
        <f t="shared" si="33"/>
        <v>0</v>
      </c>
      <c r="M121" s="21">
        <f t="shared" si="33"/>
        <v>0</v>
      </c>
      <c r="N121" s="21">
        <f t="shared" si="33"/>
        <v>0</v>
      </c>
      <c r="O121" s="21">
        <f t="shared" si="33"/>
        <v>0</v>
      </c>
      <c r="P121" s="21">
        <f t="shared" si="33"/>
        <v>0</v>
      </c>
      <c r="Q121" s="21">
        <f t="shared" si="33"/>
        <v>0</v>
      </c>
    </row>
    <row r="122" spans="1:17" ht="42" customHeight="1">
      <c r="A122" s="44" t="s">
        <v>296</v>
      </c>
      <c r="B122" s="45"/>
      <c r="C122" s="46"/>
      <c r="D122" s="29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</row>
    <row r="123" spans="1:17" ht="23.25" customHeight="1">
      <c r="A123" s="9" t="s">
        <v>297</v>
      </c>
      <c r="B123" s="7" t="s">
        <v>298</v>
      </c>
      <c r="C123" s="9" t="s">
        <v>91</v>
      </c>
      <c r="D123" s="20"/>
      <c r="E123" s="21">
        <f>Лист1!E86-Лист1!D86</f>
        <v>0</v>
      </c>
      <c r="F123" s="21">
        <f>Лист1!F86-Лист1!E86</f>
        <v>0</v>
      </c>
      <c r="G123" s="21">
        <f>Лист1!G86-Лист1!F86</f>
        <v>0</v>
      </c>
      <c r="H123" s="21">
        <f>Лист1!H86-Лист1!G86</f>
        <v>0</v>
      </c>
      <c r="I123" s="21">
        <f>Лист1!I86-Лист1!H86</f>
        <v>0</v>
      </c>
      <c r="J123" s="21">
        <f>Лист1!J86-Лист1!I86</f>
        <v>0</v>
      </c>
      <c r="K123" s="21">
        <f>Лист1!K86-Лист1!J86</f>
        <v>0</v>
      </c>
      <c r="L123" s="21">
        <f>Лист1!L86-Лист1!K86</f>
        <v>0</v>
      </c>
      <c r="M123" s="21">
        <f>Лист1!M86-Лист1!L86</f>
        <v>0</v>
      </c>
      <c r="N123" s="21">
        <f>Лист1!N86-Лист1!M86</f>
        <v>0</v>
      </c>
      <c r="O123" s="21">
        <f>Лист1!O86-Лист1!N86</f>
        <v>0</v>
      </c>
      <c r="P123" s="21">
        <f>Лист1!P86-Лист1!O86</f>
        <v>0</v>
      </c>
      <c r="Q123" s="21">
        <f>Лист1!Q86-Лист1!P86</f>
        <v>0</v>
      </c>
    </row>
    <row r="124" spans="1:17" ht="36.75" customHeight="1">
      <c r="A124" s="9" t="s">
        <v>299</v>
      </c>
      <c r="B124" s="7" t="s">
        <v>300</v>
      </c>
      <c r="C124" s="9" t="s">
        <v>93</v>
      </c>
      <c r="D124" s="20"/>
      <c r="E124" s="21">
        <f>Лист1!E87-Лист1!D87</f>
        <v>-29.539999999999992</v>
      </c>
      <c r="F124" s="21">
        <f>Лист1!F87-Лист1!E87</f>
        <v>0</v>
      </c>
      <c r="G124" s="21">
        <f>Лист1!G87-Лист1!F87</f>
        <v>-4.068000000000012</v>
      </c>
      <c r="H124" s="21">
        <f>Лист1!H87-Лист1!G87</f>
        <v>-4.067999999999998</v>
      </c>
      <c r="I124" s="21">
        <f>Лист1!I87-Лист1!H87</f>
        <v>37.676</v>
      </c>
      <c r="J124" s="21">
        <f>Лист1!J87-Лист1!I87</f>
        <v>-19.8168</v>
      </c>
      <c r="K124" s="21">
        <f>Лист1!K87-Лист1!J87</f>
        <v>-4.954200000000014</v>
      </c>
      <c r="L124" s="21">
        <f>Лист1!L87-Лист1!K87</f>
        <v>-4.954199999999986</v>
      </c>
      <c r="M124" s="21">
        <f>Лист1!M87-Лист1!L87</f>
        <v>-4.954199999999986</v>
      </c>
      <c r="N124" s="21">
        <f>Лист1!N87-Лист1!M87</f>
        <v>-4.954200000000014</v>
      </c>
      <c r="O124" s="21">
        <f>Лист1!O87-Лист1!N87</f>
        <v>-3.3027999999999906</v>
      </c>
      <c r="P124" s="21">
        <f>Лист1!P87-Лист1!O87</f>
        <v>-3.302800000000005</v>
      </c>
      <c r="Q124" s="21">
        <f>Лист1!Q87-Лист1!P87</f>
        <v>-3.302800000000005</v>
      </c>
    </row>
    <row r="125" spans="1:17" ht="44.25" customHeight="1">
      <c r="A125" s="9" t="s">
        <v>301</v>
      </c>
      <c r="B125" s="7" t="s">
        <v>302</v>
      </c>
      <c r="C125" s="9" t="s">
        <v>47</v>
      </c>
      <c r="D125" s="20"/>
      <c r="E125" s="21">
        <f>Лист1!E88-Лист1!D88</f>
        <v>1881040</v>
      </c>
      <c r="F125" s="21">
        <f>Лист1!F88-Лист1!E88</f>
        <v>181940</v>
      </c>
      <c r="G125" s="21">
        <f>Лист1!G88-Лист1!F88</f>
        <v>-375185.8800000008</v>
      </c>
      <c r="H125" s="21">
        <f>Лист1!H88-Лист1!G88</f>
        <v>-375185.87999999896</v>
      </c>
      <c r="I125" s="21">
        <f>Лист1!I88-Лист1!H88</f>
        <v>-375184.2400000002</v>
      </c>
      <c r="J125" s="21">
        <f>Лист1!J88-Лист1!I88</f>
        <v>-1365676.8000000007</v>
      </c>
      <c r="K125" s="21">
        <f>Лист1!K88-Лист1!J88</f>
        <v>-341419.19999999925</v>
      </c>
      <c r="L125" s="21">
        <f>Лист1!L88-Лист1!K88</f>
        <v>0</v>
      </c>
      <c r="M125" s="21">
        <f>Лист1!M88-Лист1!L88</f>
        <v>0</v>
      </c>
      <c r="N125" s="21">
        <f>Лист1!N88-Лист1!M88</f>
        <v>0</v>
      </c>
      <c r="O125" s="21">
        <f>Лист1!O88-Лист1!N88</f>
        <v>0</v>
      </c>
      <c r="P125" s="21">
        <f>Лист1!P88-Лист1!O88</f>
        <v>0</v>
      </c>
      <c r="Q125" s="21">
        <f>Лист1!Q88-Лист1!P88</f>
        <v>0</v>
      </c>
    </row>
    <row r="126" spans="1:17" ht="43.5" customHeight="1">
      <c r="A126" s="9" t="s">
        <v>303</v>
      </c>
      <c r="B126" s="7" t="s">
        <v>304</v>
      </c>
      <c r="C126" s="9" t="s">
        <v>96</v>
      </c>
      <c r="D126" s="20"/>
      <c r="E126" s="21">
        <f>Лист1!E89-Лист1!D89</f>
        <v>0</v>
      </c>
      <c r="F126" s="21">
        <f>Лист1!F89-Лист1!E89</f>
        <v>-66.59999999999991</v>
      </c>
      <c r="G126" s="21">
        <f>Лист1!G89-Лист1!F89</f>
        <v>-86.1840000000002</v>
      </c>
      <c r="H126" s="21">
        <f>Лист1!H89-Лист1!G89</f>
        <v>-86.18399999999974</v>
      </c>
      <c r="I126" s="21">
        <f>Лист1!I89-Лист1!H89</f>
        <v>-86.18200000000024</v>
      </c>
      <c r="J126" s="21">
        <f>Лист1!J89-Лист1!I89</f>
        <v>-313.71000000000004</v>
      </c>
      <c r="K126" s="21">
        <f>Лист1!K89-Лист1!J89</f>
        <v>-78.42750000000024</v>
      </c>
      <c r="L126" s="21">
        <f>Лист1!L89-Лист1!K89</f>
        <v>-78.42749999999978</v>
      </c>
      <c r="M126" s="21">
        <f>Лист1!M89-Лист1!L89</f>
        <v>-78.42749999999978</v>
      </c>
      <c r="N126" s="21">
        <f>Лист1!N89-Лист1!M89</f>
        <v>-78.42750000000024</v>
      </c>
      <c r="O126" s="21">
        <f>Лист1!O89-Лист1!N89</f>
        <v>-52.284999999999854</v>
      </c>
      <c r="P126" s="21">
        <f>Лист1!P89-Лист1!O89</f>
        <v>-52.28500000000008</v>
      </c>
      <c r="Q126" s="21">
        <f>Лист1!Q89-Лист1!P89</f>
        <v>-52.28500000000008</v>
      </c>
    </row>
    <row r="127" spans="1:17" ht="46.5" customHeight="1">
      <c r="A127" s="9" t="s">
        <v>305</v>
      </c>
      <c r="B127" s="7" t="s">
        <v>306</v>
      </c>
      <c r="C127" s="9" t="s">
        <v>77</v>
      </c>
      <c r="D127" s="20"/>
      <c r="E127" s="21">
        <f>Лист1!E90-Лист1!D90</f>
        <v>7702.099999999977</v>
      </c>
      <c r="F127" s="21">
        <f>Лист1!F90-Лист1!E90</f>
        <v>3273.600000000006</v>
      </c>
      <c r="G127" s="21">
        <f>Лист1!G90-Лист1!F90</f>
        <v>-6861.762000000017</v>
      </c>
      <c r="H127" s="21">
        <f>Лист1!H90-Лист1!G90</f>
        <v>-6861.761999999988</v>
      </c>
      <c r="I127" s="21">
        <f>Лист1!I90-Лист1!H90</f>
        <v>-6861.875999999989</v>
      </c>
      <c r="J127" s="21">
        <f>Лист1!J90-Лист1!I90</f>
        <v>-24976.79999999999</v>
      </c>
      <c r="K127" s="21">
        <f>Лист1!K90-Лист1!J90</f>
        <v>-6244.200000000012</v>
      </c>
      <c r="L127" s="21">
        <f>Лист1!L90-Лист1!K90</f>
        <v>-6244.200000000012</v>
      </c>
      <c r="M127" s="21">
        <f>Лист1!M90-Лист1!L90</f>
        <v>-6244.1999999999825</v>
      </c>
      <c r="N127" s="21">
        <f>Лист1!N90-Лист1!M90</f>
        <v>-6244.200000000012</v>
      </c>
      <c r="O127" s="21">
        <f>Лист1!O90-Лист1!N90</f>
        <v>-4162.799999999988</v>
      </c>
      <c r="P127" s="21">
        <f>Лист1!P90-Лист1!O90</f>
        <v>-4162.8000000000175</v>
      </c>
      <c r="Q127" s="21">
        <f>Лист1!Q90-Лист1!P90</f>
        <v>-4162.799999999988</v>
      </c>
    </row>
    <row r="128" spans="1:17" ht="39.75" customHeight="1">
      <c r="A128" s="9" t="s">
        <v>307</v>
      </c>
      <c r="B128" s="7" t="s">
        <v>308</v>
      </c>
      <c r="C128" s="9" t="s">
        <v>309</v>
      </c>
      <c r="D128" s="20"/>
      <c r="E128" s="21">
        <f>Лист1!E91-Лист1!D91</f>
        <v>0</v>
      </c>
      <c r="F128" s="21">
        <f>Лист1!F91-Лист1!E91</f>
        <v>-199.89999999999986</v>
      </c>
      <c r="G128" s="21">
        <f>Лист1!G91-Лист1!F91</f>
        <v>-41.016000000000076</v>
      </c>
      <c r="H128" s="21">
        <f>Лист1!H91-Лист1!G91</f>
        <v>-41.016000000000076</v>
      </c>
      <c r="I128" s="21">
        <f>Лист1!I91-Лист1!H91</f>
        <v>54.83200000000011</v>
      </c>
      <c r="J128" s="21">
        <f>Лист1!J91-Лист1!I91</f>
        <v>-160.79999999999995</v>
      </c>
      <c r="K128" s="21">
        <f>Лист1!K91-Лист1!J91</f>
        <v>-40.200000000000045</v>
      </c>
      <c r="L128" s="21">
        <f>Лист1!L91-Лист1!K91</f>
        <v>-40.200000000000045</v>
      </c>
      <c r="M128" s="21">
        <f>Лист1!M91-Лист1!L91</f>
        <v>-40.19999999999982</v>
      </c>
      <c r="N128" s="21">
        <f>Лист1!N91-Лист1!M91</f>
        <v>-40.20000000000016</v>
      </c>
      <c r="O128" s="21">
        <f>Лист1!O91-Лист1!N91</f>
        <v>-26.799999999999955</v>
      </c>
      <c r="P128" s="21">
        <f>Лист1!P91-Лист1!O91</f>
        <v>-26.800000000000068</v>
      </c>
      <c r="Q128" s="21">
        <f>Лист1!Q91-Лист1!P91</f>
        <v>-26.800000000000068</v>
      </c>
    </row>
    <row r="129" spans="1:17" ht="31.5" customHeight="1">
      <c r="A129" s="44" t="s">
        <v>310</v>
      </c>
      <c r="B129" s="45"/>
      <c r="C129" s="46"/>
      <c r="D129" s="3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1:17" ht="78.75">
      <c r="A130" s="9" t="s">
        <v>311</v>
      </c>
      <c r="B130" s="7" t="s">
        <v>312</v>
      </c>
      <c r="C130" s="9" t="s">
        <v>110</v>
      </c>
      <c r="D130" s="20"/>
      <c r="E130" s="21">
        <f>Лист1!E92-Лист1!D92</f>
        <v>0</v>
      </c>
      <c r="F130" s="21">
        <f>Лист1!F92-Лист1!E92</f>
        <v>0</v>
      </c>
      <c r="G130" s="21">
        <f>Лист1!G92-Лист1!F92</f>
        <v>0</v>
      </c>
      <c r="H130" s="21">
        <f>Лист1!H92-Лист1!G92</f>
        <v>0</v>
      </c>
      <c r="I130" s="21">
        <f>Лист1!I92-Лист1!H92</f>
        <v>0</v>
      </c>
      <c r="J130" s="21">
        <f>Лист1!J92-Лист1!I92</f>
        <v>0</v>
      </c>
      <c r="K130" s="21">
        <f>Лист1!K92-Лист1!J92</f>
        <v>0</v>
      </c>
      <c r="L130" s="21">
        <f>Лист1!L92-Лист1!K92</f>
        <v>0</v>
      </c>
      <c r="M130" s="21">
        <f>Лист1!M92-Лист1!L92</f>
        <v>0</v>
      </c>
      <c r="N130" s="21">
        <f>Лист1!N92-Лист1!M92</f>
        <v>0</v>
      </c>
      <c r="O130" s="21">
        <f>Лист1!O92-Лист1!N92</f>
        <v>0</v>
      </c>
      <c r="P130" s="21">
        <f>Лист1!P92-Лист1!O92</f>
        <v>0</v>
      </c>
      <c r="Q130" s="21">
        <f>Лист1!Q92-Лист1!P92</f>
        <v>0</v>
      </c>
    </row>
    <row r="131" spans="1:17" ht="93" customHeight="1">
      <c r="A131" s="9" t="s">
        <v>313</v>
      </c>
      <c r="B131" s="7" t="s">
        <v>314</v>
      </c>
      <c r="C131" s="9" t="s">
        <v>110</v>
      </c>
      <c r="D131" s="20"/>
      <c r="E131" s="21">
        <f>Лист1!E93-Лист1!D93</f>
        <v>0</v>
      </c>
      <c r="F131" s="21">
        <f>Лист1!F93-Лист1!E93</f>
        <v>0</v>
      </c>
      <c r="G131" s="21">
        <f>Лист1!G93-Лист1!F93</f>
        <v>0</v>
      </c>
      <c r="H131" s="21">
        <f>Лист1!H93-Лист1!G93</f>
        <v>0</v>
      </c>
      <c r="I131" s="21">
        <f>Лист1!I93-Лист1!H93</f>
        <v>0</v>
      </c>
      <c r="J131" s="21">
        <f>Лист1!J93-Лист1!I93</f>
        <v>0</v>
      </c>
      <c r="K131" s="21">
        <f>Лист1!K93-Лист1!J93</f>
        <v>0</v>
      </c>
      <c r="L131" s="21">
        <f>Лист1!L93-Лист1!K93</f>
        <v>0</v>
      </c>
      <c r="M131" s="21">
        <f>Лист1!M93-Лист1!L93</f>
        <v>0</v>
      </c>
      <c r="N131" s="21">
        <f>Лист1!N93-Лист1!M93</f>
        <v>0</v>
      </c>
      <c r="O131" s="21">
        <f>Лист1!O93-Лист1!N93</f>
        <v>0</v>
      </c>
      <c r="P131" s="21">
        <f>Лист1!P93-Лист1!O93</f>
        <v>0</v>
      </c>
      <c r="Q131" s="21">
        <f>Лист1!Q93-Лист1!P93</f>
        <v>0</v>
      </c>
    </row>
    <row r="132" spans="1:5" ht="12.75">
      <c r="A132" s="33"/>
      <c r="B132" s="33"/>
      <c r="C132" s="33"/>
      <c r="D132" s="23"/>
      <c r="E132" s="23"/>
    </row>
    <row r="133" spans="1:5" ht="12.75">
      <c r="A133" s="33"/>
      <c r="B133" s="33"/>
      <c r="C133" s="33"/>
      <c r="D133" s="23"/>
      <c r="E133" s="23"/>
    </row>
    <row r="134" spans="1:5" ht="12.75">
      <c r="A134" s="33"/>
      <c r="B134" s="33"/>
      <c r="C134" s="33"/>
      <c r="D134" s="23"/>
      <c r="E134" s="23"/>
    </row>
    <row r="135" spans="1:5" ht="12.75">
      <c r="A135" s="33"/>
      <c r="B135" s="33"/>
      <c r="C135" s="33"/>
      <c r="D135" s="23"/>
      <c r="E135" s="23"/>
    </row>
    <row r="136" spans="1:5" ht="12.75">
      <c r="A136" s="33"/>
      <c r="B136" s="33"/>
      <c r="C136" s="33"/>
      <c r="D136" s="23"/>
      <c r="E136" s="23"/>
    </row>
    <row r="137" spans="1:5" ht="12.75">
      <c r="A137" s="33"/>
      <c r="B137" s="33"/>
      <c r="C137" s="33"/>
      <c r="D137" s="23"/>
      <c r="E137" s="23"/>
    </row>
    <row r="138" spans="1:5" ht="12.75">
      <c r="A138" s="33"/>
      <c r="B138" s="33"/>
      <c r="C138" s="33"/>
      <c r="D138" s="23"/>
      <c r="E138" s="23"/>
    </row>
    <row r="139" spans="1:5" ht="12.75">
      <c r="A139" s="33"/>
      <c r="B139" s="33"/>
      <c r="C139" s="33"/>
      <c r="D139" s="23"/>
      <c r="E139" s="23"/>
    </row>
    <row r="140" spans="1:5" ht="12.75">
      <c r="A140" s="33"/>
      <c r="B140" s="33"/>
      <c r="C140" s="33"/>
      <c r="D140" s="23"/>
      <c r="E140" s="23"/>
    </row>
    <row r="141" spans="1:5" ht="12.75">
      <c r="A141" s="33"/>
      <c r="B141" s="33"/>
      <c r="C141" s="33"/>
      <c r="D141" s="23"/>
      <c r="E141" s="23"/>
    </row>
    <row r="142" spans="1:5" ht="12.75">
      <c r="A142" s="33"/>
      <c r="B142" s="33"/>
      <c r="C142" s="33"/>
      <c r="D142" s="23"/>
      <c r="E142" s="23"/>
    </row>
    <row r="143" spans="1:5" ht="12.75">
      <c r="A143" s="33"/>
      <c r="B143" s="33"/>
      <c r="C143" s="33"/>
      <c r="D143" s="23"/>
      <c r="E143" s="23"/>
    </row>
    <row r="144" spans="1:5" ht="12.75">
      <c r="A144" s="33"/>
      <c r="B144" s="33"/>
      <c r="C144" s="33"/>
      <c r="D144" s="23"/>
      <c r="E144" s="23"/>
    </row>
    <row r="145" spans="1:5" ht="12.75">
      <c r="A145" s="33"/>
      <c r="B145" s="33"/>
      <c r="C145" s="33"/>
      <c r="D145" s="23"/>
      <c r="E145" s="23"/>
    </row>
    <row r="146" spans="1:5" ht="12.75">
      <c r="A146" s="33"/>
      <c r="B146" s="33"/>
      <c r="C146" s="33"/>
      <c r="D146" s="23"/>
      <c r="E146" s="23"/>
    </row>
    <row r="147" spans="1:5" ht="12.75">
      <c r="A147" s="33"/>
      <c r="B147" s="33"/>
      <c r="C147" s="33"/>
      <c r="D147" s="23"/>
      <c r="E147" s="23"/>
    </row>
    <row r="148" spans="1:5" ht="12.75">
      <c r="A148" s="33"/>
      <c r="B148" s="33"/>
      <c r="C148" s="33"/>
      <c r="D148" s="23"/>
      <c r="E148" s="23"/>
    </row>
    <row r="149" spans="1:5" ht="12.75">
      <c r="A149" s="33"/>
      <c r="B149" s="33"/>
      <c r="C149" s="33"/>
      <c r="D149" s="23"/>
      <c r="E149" s="23"/>
    </row>
    <row r="150" spans="1:5" ht="12.75">
      <c r="A150" s="33"/>
      <c r="B150" s="33"/>
      <c r="C150" s="33"/>
      <c r="D150" s="23"/>
      <c r="E150" s="23"/>
    </row>
    <row r="151" spans="1:5" ht="12.75">
      <c r="A151" s="33"/>
      <c r="B151" s="33"/>
      <c r="C151" s="33"/>
      <c r="D151" s="23"/>
      <c r="E151" s="23"/>
    </row>
    <row r="152" spans="1:5" ht="12.75">
      <c r="A152" s="33"/>
      <c r="B152" s="33"/>
      <c r="C152" s="33"/>
      <c r="D152" s="23"/>
      <c r="E152" s="23"/>
    </row>
    <row r="153" spans="1:5" ht="12.75">
      <c r="A153" s="33"/>
      <c r="B153" s="33"/>
      <c r="C153" s="33"/>
      <c r="D153" s="23"/>
      <c r="E153" s="23"/>
    </row>
    <row r="154" spans="1:5" ht="12.75">
      <c r="A154" s="33"/>
      <c r="B154" s="33"/>
      <c r="C154" s="33"/>
      <c r="D154" s="23"/>
      <c r="E154" s="23"/>
    </row>
    <row r="155" spans="1:5" ht="12.75">
      <c r="A155" s="33"/>
      <c r="B155" s="33"/>
      <c r="C155" s="33"/>
      <c r="D155" s="23"/>
      <c r="E155" s="23"/>
    </row>
    <row r="156" spans="1:5" ht="12.75">
      <c r="A156" s="33"/>
      <c r="B156" s="33"/>
      <c r="C156" s="33"/>
      <c r="D156" s="23"/>
      <c r="E156" s="23"/>
    </row>
  </sheetData>
  <sheetProtection/>
  <mergeCells count="15">
    <mergeCell ref="A129:C129"/>
    <mergeCell ref="A11:A12"/>
    <mergeCell ref="B11:B12"/>
    <mergeCell ref="C11:C12"/>
    <mergeCell ref="A14:C14"/>
    <mergeCell ref="A23:C23"/>
    <mergeCell ref="A32:C32"/>
    <mergeCell ref="A65:C65"/>
    <mergeCell ref="A122:C122"/>
    <mergeCell ref="M4:Q4"/>
    <mergeCell ref="O1:Q1"/>
    <mergeCell ref="O2:Q2"/>
    <mergeCell ref="N3:Q3"/>
    <mergeCell ref="N5:Q5"/>
    <mergeCell ref="B8:Q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Валитова</dc:creator>
  <cp:keywords/>
  <dc:description/>
  <cp:lastModifiedBy>gkh</cp:lastModifiedBy>
  <cp:lastPrinted>2013-11-18T21:46:19Z</cp:lastPrinted>
  <dcterms:created xsi:type="dcterms:W3CDTF">2010-05-31T08:14:05Z</dcterms:created>
  <dcterms:modified xsi:type="dcterms:W3CDTF">2013-11-18T21:46:36Z</dcterms:modified>
  <cp:category/>
  <cp:version/>
  <cp:contentType/>
  <cp:contentStatus/>
</cp:coreProperties>
</file>