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5\"/>
    </mc:Choice>
  </mc:AlternateContent>
  <xr:revisionPtr revIDLastSave="0" documentId="8_{DE1E2345-25B6-4913-8D5F-038F49A49A21}" xr6:coauthVersionLast="36" xr6:coauthVersionMax="36" xr10:uidLastSave="{00000000-0000-0000-0000-000000000000}"/>
  <bookViews>
    <workbookView xWindow="0" yWindow="0" windowWidth="28800" windowHeight="12225" tabRatio="883" activeTab="13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  <sheet name="01.2025" sheetId="132" r:id="rId13"/>
    <sheet name="02.2025" sheetId="133" r:id="rId14"/>
  </sheets>
  <calcPr calcId="191029" calcOnSave="0"/>
</workbook>
</file>

<file path=xl/calcChain.xml><?xml version="1.0" encoding="utf-8"?>
<calcChain xmlns="http://schemas.openxmlformats.org/spreadsheetml/2006/main">
  <c r="M17" i="133" l="1"/>
  <c r="J19" i="133"/>
  <c r="M17" i="132"/>
  <c r="H13" i="133"/>
  <c r="D34" i="133" l="1"/>
  <c r="B34" i="133"/>
  <c r="B35" i="133" s="1"/>
  <c r="E33" i="133"/>
  <c r="C33" i="133"/>
  <c r="E32" i="133"/>
  <c r="C32" i="133"/>
  <c r="E31" i="133"/>
  <c r="C31" i="133"/>
  <c r="E30" i="133"/>
  <c r="C30" i="133"/>
  <c r="E29" i="133"/>
  <c r="C29" i="133"/>
  <c r="J22" i="133"/>
  <c r="M21" i="133"/>
  <c r="B21" i="133"/>
  <c r="B19" i="133"/>
  <c r="B18" i="133"/>
  <c r="H17" i="133"/>
  <c r="G17" i="133"/>
  <c r="F17" i="133"/>
  <c r="E17" i="133"/>
  <c r="D17" i="133"/>
  <c r="C17" i="133"/>
  <c r="B14" i="133"/>
  <c r="H12" i="133"/>
  <c r="B13" i="133"/>
  <c r="G12" i="133"/>
  <c r="F12" i="133"/>
  <c r="E12" i="133"/>
  <c r="D12" i="133"/>
  <c r="C12" i="133"/>
  <c r="B11" i="133"/>
  <c r="B10" i="133"/>
  <c r="H9" i="133"/>
  <c r="G9" i="133"/>
  <c r="F9" i="133"/>
  <c r="E9" i="133"/>
  <c r="D9" i="133"/>
  <c r="C9" i="133"/>
  <c r="B9" i="133" s="1"/>
  <c r="H8" i="133"/>
  <c r="B8" i="133" s="1"/>
  <c r="G8" i="133"/>
  <c r="F8" i="133"/>
  <c r="E8" i="133"/>
  <c r="D8" i="133"/>
  <c r="C8" i="133"/>
  <c r="G7" i="133"/>
  <c r="G6" i="133" s="1"/>
  <c r="F7" i="133"/>
  <c r="F6" i="133" s="1"/>
  <c r="E7" i="133"/>
  <c r="D7" i="133"/>
  <c r="D6" i="133" s="1"/>
  <c r="C7" i="133"/>
  <c r="C6" i="133" s="1"/>
  <c r="E6" i="133" l="1"/>
  <c r="B17" i="133"/>
  <c r="D35" i="133"/>
  <c r="B12" i="133"/>
  <c r="C34" i="133"/>
  <c r="E34" i="133"/>
  <c r="J23" i="133"/>
  <c r="J25" i="133" s="1"/>
  <c r="H7" i="133"/>
  <c r="H13" i="132"/>
  <c r="B7" i="133" l="1"/>
  <c r="B6" i="133" s="1"/>
  <c r="J7" i="133" s="1"/>
  <c r="H6" i="133"/>
  <c r="J18" i="132"/>
  <c r="J19" i="132" s="1"/>
  <c r="M19" i="132" s="1"/>
  <c r="M21" i="132"/>
  <c r="J19" i="131"/>
  <c r="D34" i="132" l="1"/>
  <c r="J23" i="132" s="1"/>
  <c r="B34" i="132"/>
  <c r="B35" i="132" s="1"/>
  <c r="E33" i="132"/>
  <c r="C33" i="132"/>
  <c r="E32" i="132"/>
  <c r="C32" i="132"/>
  <c r="E31" i="132"/>
  <c r="C31" i="132"/>
  <c r="E30" i="132"/>
  <c r="C30" i="132"/>
  <c r="E29" i="132"/>
  <c r="C29" i="132"/>
  <c r="J22" i="132"/>
  <c r="B21" i="132"/>
  <c r="B19" i="132"/>
  <c r="B18" i="132"/>
  <c r="H17" i="132"/>
  <c r="G17" i="132"/>
  <c r="F17" i="132"/>
  <c r="E17" i="132"/>
  <c r="D17" i="132"/>
  <c r="C17" i="132"/>
  <c r="B14" i="132"/>
  <c r="H12" i="132"/>
  <c r="B13" i="132"/>
  <c r="G12" i="132"/>
  <c r="F12" i="132"/>
  <c r="E12" i="132"/>
  <c r="D12" i="132"/>
  <c r="C12" i="132"/>
  <c r="B12" i="132" s="1"/>
  <c r="B11" i="132"/>
  <c r="B10" i="132"/>
  <c r="H9" i="132"/>
  <c r="G9" i="132"/>
  <c r="F9" i="132"/>
  <c r="E9" i="132"/>
  <c r="D9" i="132"/>
  <c r="C9" i="132"/>
  <c r="H8" i="132"/>
  <c r="G8" i="132"/>
  <c r="F8" i="132"/>
  <c r="E8" i="132"/>
  <c r="D8" i="132"/>
  <c r="C8" i="132"/>
  <c r="H7" i="132"/>
  <c r="G7" i="132"/>
  <c r="F7" i="132"/>
  <c r="E7" i="132"/>
  <c r="E6" i="132" s="1"/>
  <c r="D7" i="132"/>
  <c r="C7" i="132"/>
  <c r="B17" i="132" l="1"/>
  <c r="C6" i="132"/>
  <c r="F6" i="132"/>
  <c r="G6" i="132"/>
  <c r="B9" i="132"/>
  <c r="H6" i="132"/>
  <c r="B8" i="132"/>
  <c r="B7" i="132"/>
  <c r="J25" i="132"/>
  <c r="C34" i="132"/>
  <c r="E34" i="132"/>
  <c r="D35" i="132"/>
  <c r="D6" i="132"/>
  <c r="B7" i="131"/>
  <c r="B8" i="131"/>
  <c r="B6" i="132" l="1"/>
  <c r="J7" i="132" s="1"/>
  <c r="H13" i="13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H6" i="131"/>
  <c r="B6" i="131"/>
  <c r="J7" i="131" s="1"/>
  <c r="C6" i="131"/>
  <c r="D6" i="131"/>
  <c r="H12" i="131"/>
  <c r="B12" i="131" s="1"/>
  <c r="D35" i="131"/>
  <c r="C34" i="131"/>
  <c r="E34" i="131"/>
  <c r="J23" i="131"/>
  <c r="J25" i="131" s="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<sst xmlns="http://schemas.openxmlformats.org/spreadsheetml/2006/main" count="863" uniqueCount="61">
  <si>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</si>
  <si>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</si>
  <si>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</si>
  <si>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</si>
  <si>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</si>
  <si>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</si>
  <si>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</si>
  <si>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</si>
  <si>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</si>
  <si>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</si>
  <si>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</si>
  <si>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</si>
  <si>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</si>
  <si>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</si>
  <si>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</si>
  <si>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</si>
  <si>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</si>
  <si>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</si>
  <si>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</si>
  <si>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</si>
  <si>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</si>
  <si>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</si>
  <si>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</si>
  <si>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</si>
  <si>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</si>
  <si>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</si>
  <si>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</si>
  <si>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</si>
  <si>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</si>
  <si>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</si>
  <si>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</si>
  <si>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</si>
  <si>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</si>
  <si>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</si>
  <si>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</si>
  <si>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</si>
  <si>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</si>
  <si>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</si>
  <si>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</si>
  <si>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</si>
  <si>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</si>
  <si>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</si>
  <si>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</si>
  <si>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</si>
  <si>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</si>
  <si>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</si>
  <si>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</si>
  <si>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</si>
  <si>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</si>
  <si>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</si>
  <si>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</si>
  <si>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</si>
  <si>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</si>
  <si>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</si>
  <si>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</si>
  <si>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</si>
  <si>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</si>
  <si>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</si>
  <si>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</si>
  <si>
    <t>60081 (покупка у ГТ-Энерго от Кулагина)</t>
  </si>
  <si>
    <t>са-60081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</si>
</sst>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</numFmts>
  <fonts count="1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25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17" fontId="123" fillId="0" borderId="31" xfId="0" applyNumberFormat="1" applyFont="1" applyBorder="1" applyAlignment="1">
      <alignment horizontal="center" vertical="center"/>
    </xf>
    <xf numFmtId="191" fontId="123" fillId="0" borderId="31" xfId="0" applyNumberFormat="1" applyFont="1" applyFill="1" applyBorder="1" applyAlignment="1">
      <alignment horizontal="center" vertical="center"/>
    </xf>
    <xf numFmtId="17" fontId="121" fillId="0" borderId="31" xfId="0" applyNumberFormat="1" applyFont="1" applyFill="1" applyBorder="1" applyAlignment="1">
      <alignment horizontal="right" vertical="center"/>
    </xf>
    <xf numFmtId="17" fontId="117" fillId="0" borderId="31" xfId="0" applyNumberFormat="1" applyFont="1" applyFill="1" applyBorder="1" applyAlignment="1">
      <alignment horizontal="right" vertical="center"/>
    </xf>
    <xf numFmtId="191" fontId="117" fillId="0" borderId="31" xfId="0" applyNumberFormat="1" applyFont="1" applyFill="1" applyBorder="1" applyAlignment="1">
      <alignment horizontal="center" vertical="center"/>
    </xf>
    <xf numFmtId="17" fontId="117" fillId="0" borderId="6" xfId="0" applyNumberFormat="1" applyFont="1" applyFill="1" applyBorder="1" applyAlignment="1">
      <alignment horizontal="right" vertical="center"/>
    </xf>
    <xf numFmtId="191" fontId="126" fillId="0" borderId="0" xfId="0" applyNumberFormat="1" applyFont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  <xf numFmtId="190" fontId="121" fillId="69" borderId="40" xfId="712" applyNumberFormat="1" applyFont="1" applyFill="1" applyBorder="1" applyAlignment="1">
      <alignment horizontal="center" vertical="center" wrapText="1"/>
    </xf>
    <xf numFmtId="190" fontId="121" fillId="69" borderId="6" xfId="712" applyNumberFormat="1" applyFont="1" applyFill="1" applyBorder="1" applyAlignment="1">
      <alignment horizontal="center" vertical="center"/>
    </xf>
    <xf numFmtId="190" fontId="117" fillId="69" borderId="6" xfId="712" applyNumberFormat="1" applyFont="1" applyFill="1" applyBorder="1" applyAlignment="1">
      <alignment horizontal="center" vertical="center"/>
    </xf>
    <xf numFmtId="190" fontId="121" fillId="0" borderId="40" xfId="712" applyNumberFormat="1" applyFont="1" applyFill="1" applyBorder="1" applyAlignment="1">
      <alignment horizontal="center" vertical="center" wrapText="1"/>
    </xf>
    <xf numFmtId="190" fontId="121" fillId="0" borderId="6" xfId="712" applyNumberFormat="1" applyFont="1" applyFill="1" applyBorder="1" applyAlignment="1">
      <alignment horizontal="center" vertical="center"/>
    </xf>
    <xf numFmtId="190" fontId="115" fillId="70" borderId="6" xfId="712" applyNumberFormat="1" applyFont="1" applyFill="1" applyBorder="1" applyAlignment="1">
      <alignment horizontal="center" vertical="center"/>
    </xf>
    <xf numFmtId="190" fontId="117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/>
    </xf>
    <xf numFmtId="197" fontId="114" fillId="0" borderId="0" xfId="0" applyNumberFormat="1" applyFont="1" applyAlignment="1">
      <alignment horizontal="center"/>
    </xf>
    <xf numFmtId="192" fontId="120" fillId="0" borderId="0" xfId="0" applyNumberFormat="1" applyFont="1" applyAlignment="1">
      <alignment horizontal="center"/>
    </xf>
    <xf numFmtId="192" fontId="114" fillId="0" borderId="0" xfId="0" applyNumberFormat="1" applyFont="1" applyAlignment="1">
      <alignment horizontal="left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202" t="s">
        <v>9</v>
      </c>
      <c r="B1" s="202"/>
      <c r="C1" s="202"/>
      <c r="D1" s="202"/>
      <c r="E1" s="202"/>
      <c r="F1" s="202"/>
      <c r="G1" s="202"/>
      <c r="H1" s="202"/>
    </row>
    <row r="2" spans="1:18" ht="38.25" customHeight="1" x14ac:dyDescent="0.2">
      <c r="A2" s="203" t="s">
        <v>33</v>
      </c>
      <c r="B2" s="203"/>
      <c r="C2" s="203"/>
      <c r="D2" s="203"/>
      <c r="E2" s="203"/>
      <c r="F2" s="203"/>
      <c r="G2" s="203"/>
      <c r="H2" s="203"/>
    </row>
    <row r="3" spans="1:18" ht="24.75" customHeight="1" thickBot="1" x14ac:dyDescent="0.25">
      <c r="A3" s="204">
        <v>45292</v>
      </c>
      <c r="B3" s="204"/>
      <c r="C3" s="204"/>
      <c r="D3" s="204"/>
      <c r="E3" s="204"/>
      <c r="F3" s="204"/>
      <c r="G3" s="204"/>
      <c r="H3" s="204"/>
    </row>
    <row r="4" spans="1:18" ht="20.25" customHeight="1" x14ac:dyDescent="0.2">
      <c r="A4" s="205" t="s">
        <v>0</v>
      </c>
      <c r="B4" s="207" t="s">
        <v>6</v>
      </c>
      <c r="C4" s="207"/>
      <c r="D4" s="207"/>
      <c r="E4" s="207"/>
      <c r="F4" s="207"/>
      <c r="G4" s="207"/>
      <c r="H4" s="208"/>
    </row>
    <row r="5" spans="1:18" ht="60" customHeight="1" x14ac:dyDescent="0.2">
      <c r="A5" s="206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00" t="s">
        <v>7</v>
      </c>
      <c r="C24" s="200"/>
      <c r="D24" s="200"/>
      <c r="E24" s="200"/>
      <c r="F24" s="200"/>
      <c r="G24" s="200"/>
      <c r="H24" s="201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02" t="s">
        <v>9</v>
      </c>
      <c r="B1" s="202"/>
      <c r="C1" s="202"/>
      <c r="D1" s="202"/>
      <c r="E1" s="202"/>
      <c r="F1" s="202"/>
      <c r="G1" s="202"/>
      <c r="H1" s="202"/>
    </row>
    <row r="2" spans="1:18" ht="38.25" customHeight="1" x14ac:dyDescent="0.2">
      <c r="A2" s="203" t="s">
        <v>33</v>
      </c>
      <c r="B2" s="203"/>
      <c r="C2" s="203"/>
      <c r="D2" s="203"/>
      <c r="E2" s="203"/>
      <c r="F2" s="203"/>
      <c r="G2" s="203"/>
      <c r="H2" s="203"/>
    </row>
    <row r="3" spans="1:18" ht="24.75" customHeight="1" thickBot="1" x14ac:dyDescent="0.25">
      <c r="A3" s="204">
        <v>45323</v>
      </c>
      <c r="B3" s="204"/>
      <c r="C3" s="204"/>
      <c r="D3" s="204"/>
      <c r="E3" s="204"/>
      <c r="F3" s="204"/>
      <c r="G3" s="204"/>
      <c r="H3" s="204"/>
    </row>
    <row r="4" spans="1:18" ht="20.25" customHeight="1" x14ac:dyDescent="0.2">
      <c r="A4" s="205" t="s">
        <v>0</v>
      </c>
      <c r="B4" s="207" t="s">
        <v>6</v>
      </c>
      <c r="C4" s="207"/>
      <c r="D4" s="207"/>
      <c r="E4" s="207"/>
      <c r="F4" s="207"/>
      <c r="G4" s="207"/>
      <c r="H4" s="208"/>
    </row>
    <row r="5" spans="1:18" ht="60" customHeight="1" x14ac:dyDescent="0.2">
      <c r="A5" s="206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00" t="s">
        <v>7</v>
      </c>
      <c r="C24" s="200"/>
      <c r="D24" s="200"/>
      <c r="E24" s="200"/>
      <c r="F24" s="200"/>
      <c r="G24" s="200"/>
      <c r="H24" s="201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45352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45383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45413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45444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45474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45505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45536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45566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45597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zoomScale="87" zoomScaleNormal="87" workbookViewId="0">
      <selection activeCell="B17" sqref="B17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customWidth="1"/>
    <col min="10" max="10" width="21.28515625" style="102" customWidth="1"/>
    <col min="11" max="11" width="11.7109375" style="101" customWidth="1"/>
    <col min="12" max="12" width="12.42578125" style="101" customWidth="1"/>
    <col min="13" max="13" width="11.7109375" style="101" customWidth="1"/>
    <col min="14" max="17" width="7.28515625" style="101" customWidth="1"/>
    <col min="18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45627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5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76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39583357.737400994</v>
      </c>
      <c r="C9" s="194">
        <f t="shared" ref="C9:H9" si="3">SUM(C10:C11)</f>
        <v>0</v>
      </c>
      <c r="D9" s="194">
        <f t="shared" si="3"/>
        <v>997594.49799999991</v>
      </c>
      <c r="E9" s="194">
        <f t="shared" si="3"/>
        <v>151667</v>
      </c>
      <c r="F9" s="194">
        <f t="shared" si="3"/>
        <v>3224303.0636010012</v>
      </c>
      <c r="G9" s="194">
        <f t="shared" si="3"/>
        <v>9040</v>
      </c>
      <c r="H9" s="19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CCA4-A437-4E84-BC78-DC52A9DE9071}">
  <sheetPr>
    <tabColor rgb="FFCCCC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45658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108761143.05486898</v>
      </c>
      <c r="C6" s="166">
        <f t="shared" ref="C6:H6" si="0">C7+C8</f>
        <v>3674261.7924609999</v>
      </c>
      <c r="D6" s="166">
        <f t="shared" si="0"/>
        <v>14873008.811248001</v>
      </c>
      <c r="E6" s="166">
        <f t="shared" si="0"/>
        <v>4871957.7259679995</v>
      </c>
      <c r="F6" s="166">
        <f t="shared" si="0"/>
        <v>27303458.675455</v>
      </c>
      <c r="G6" s="166">
        <f t="shared" si="0"/>
        <v>118093.549784</v>
      </c>
      <c r="H6" s="174">
        <f t="shared" si="0"/>
        <v>57920362.499953002</v>
      </c>
      <c r="J6" s="153">
        <v>108946047.46486898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105086881.26240799</v>
      </c>
      <c r="C7" s="197">
        <f t="shared" ref="C7:H8" si="2">C10+C13</f>
        <v>0</v>
      </c>
      <c r="D7" s="197">
        <f t="shared" si="2"/>
        <v>14873008.811248001</v>
      </c>
      <c r="E7" s="197">
        <f t="shared" si="2"/>
        <v>4871957.7259679995</v>
      </c>
      <c r="F7" s="197">
        <f t="shared" si="2"/>
        <v>27303458.675455</v>
      </c>
      <c r="G7" s="197">
        <f t="shared" si="2"/>
        <v>118093.549784</v>
      </c>
      <c r="H7" s="197">
        <f t="shared" si="2"/>
        <v>57920362.499953002</v>
      </c>
      <c r="J7" s="108">
        <f>B6-J6+S12</f>
        <v>3.5797711461782455E-9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3674261.7924609999</v>
      </c>
      <c r="C8" s="145">
        <f t="shared" si="2"/>
        <v>3674261.7924609999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47000330.292913005</v>
      </c>
      <c r="C9" s="194">
        <f t="shared" ref="C9:H9" si="3">SUM(C10:C11)</f>
        <v>0</v>
      </c>
      <c r="D9" s="194">
        <f t="shared" si="3"/>
        <v>1055158.46</v>
      </c>
      <c r="E9" s="194">
        <f t="shared" si="3"/>
        <v>119115.911884</v>
      </c>
      <c r="F9" s="194">
        <f t="shared" si="3"/>
        <v>3428956.0583290001</v>
      </c>
      <c r="G9" s="194">
        <f t="shared" si="3"/>
        <v>10040</v>
      </c>
      <c r="H9" s="194">
        <f t="shared" si="3"/>
        <v>42387059.8627</v>
      </c>
      <c r="L9" s="191" t="s">
        <v>27</v>
      </c>
      <c r="M9" s="110">
        <v>172066.41</v>
      </c>
      <c r="N9" s="110">
        <v>0</v>
      </c>
      <c r="O9" s="110">
        <v>8580</v>
      </c>
      <c r="P9" s="110">
        <v>4258</v>
      </c>
      <c r="Q9" s="110"/>
      <c r="R9" s="110"/>
      <c r="S9" s="111">
        <v>184904.41</v>
      </c>
    </row>
    <row r="10" spans="1:19" ht="18" customHeight="1" x14ac:dyDescent="0.2">
      <c r="A10" s="157" t="s">
        <v>29</v>
      </c>
      <c r="B10" s="143">
        <f t="shared" si="1"/>
        <v>47000330.292913005</v>
      </c>
      <c r="C10" s="143">
        <v>0</v>
      </c>
      <c r="D10" s="143">
        <v>1055158.46</v>
      </c>
      <c r="E10" s="143">
        <v>119115.911884</v>
      </c>
      <c r="F10" s="143">
        <v>3428956.0583290001</v>
      </c>
      <c r="G10" s="143">
        <v>10040</v>
      </c>
      <c r="H10" s="143">
        <v>42387059.8627</v>
      </c>
      <c r="L10" s="191" t="s">
        <v>1</v>
      </c>
      <c r="M10" s="116">
        <v>172066.41</v>
      </c>
      <c r="N10" s="116">
        <v>0</v>
      </c>
      <c r="O10" s="116">
        <v>8580</v>
      </c>
      <c r="P10" s="116">
        <v>4258</v>
      </c>
      <c r="Q10" s="116">
        <v>0</v>
      </c>
      <c r="R10" s="116">
        <v>0</v>
      </c>
      <c r="S10" s="116">
        <v>184904.41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61760812.761955999</v>
      </c>
      <c r="C12" s="144">
        <f t="shared" ref="C12:G12" si="4">SUM(C13:C14)</f>
        <v>3674261.7924609999</v>
      </c>
      <c r="D12" s="144">
        <f t="shared" si="4"/>
        <v>13817850.351248</v>
      </c>
      <c r="E12" s="144">
        <f t="shared" si="4"/>
        <v>4752841.814084</v>
      </c>
      <c r="F12" s="144">
        <f t="shared" si="4"/>
        <v>23874502.617125999</v>
      </c>
      <c r="G12" s="144">
        <f t="shared" si="4"/>
        <v>108053.549784</v>
      </c>
      <c r="H12" s="144">
        <f>SUM(H13:H14)</f>
        <v>15533302.637252999</v>
      </c>
      <c r="L12" s="192" t="s">
        <v>25</v>
      </c>
      <c r="M12" s="122">
        <v>172066.41</v>
      </c>
      <c r="N12" s="122">
        <v>0</v>
      </c>
      <c r="O12" s="122">
        <v>8580</v>
      </c>
      <c r="P12" s="122">
        <v>4258</v>
      </c>
      <c r="Q12" s="122">
        <v>0</v>
      </c>
      <c r="R12" s="122">
        <v>0</v>
      </c>
      <c r="S12" s="189">
        <v>184904.41</v>
      </c>
    </row>
    <row r="13" spans="1:19" ht="18" customHeight="1" x14ac:dyDescent="0.2">
      <c r="A13" s="157" t="s">
        <v>29</v>
      </c>
      <c r="B13" s="143">
        <f t="shared" si="1"/>
        <v>58086550.969494998</v>
      </c>
      <c r="C13" s="143">
        <v>0</v>
      </c>
      <c r="D13" s="143">
        <v>13817850.351248</v>
      </c>
      <c r="E13" s="143">
        <v>4752841.814084</v>
      </c>
      <c r="F13" s="143">
        <v>23874502.617125999</v>
      </c>
      <c r="G13" s="143">
        <v>108053.549784</v>
      </c>
      <c r="H13" s="143">
        <f>15718207.047253-184904.41</f>
        <v>15533302.637252999</v>
      </c>
      <c r="I13" s="117"/>
    </row>
    <row r="14" spans="1:19" ht="18" customHeight="1" x14ac:dyDescent="0.2">
      <c r="A14" s="157" t="s">
        <v>48</v>
      </c>
      <c r="B14" s="143">
        <f t="shared" si="1"/>
        <v>3674261.7924609999</v>
      </c>
      <c r="C14" s="143">
        <v>3674261.7924609999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14779.38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10.693797412999999</v>
      </c>
      <c r="C17" s="172">
        <f t="shared" ref="C17:H17" si="5">SUM(C18:C19)</f>
        <v>3.7980412569999999</v>
      </c>
      <c r="D17" s="172">
        <f t="shared" si="5"/>
        <v>0.248954445</v>
      </c>
      <c r="E17" s="172">
        <f t="shared" si="5"/>
        <v>0</v>
      </c>
      <c r="F17" s="172">
        <f t="shared" si="5"/>
        <v>5.7978738429999996</v>
      </c>
      <c r="G17" s="172">
        <f t="shared" si="5"/>
        <v>4.0490314999999999E-2</v>
      </c>
      <c r="H17" s="173">
        <f t="shared" si="5"/>
        <v>0.80843755299999998</v>
      </c>
      <c r="J17" s="126">
        <v>3.7980412569999999</v>
      </c>
      <c r="K17" s="127" t="s">
        <v>57</v>
      </c>
      <c r="L17" s="128">
        <v>10.687738589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6.895756156</v>
      </c>
      <c r="C18" s="146">
        <v>0</v>
      </c>
      <c r="D18" s="146">
        <v>0.248954445</v>
      </c>
      <c r="E18" s="146">
        <v>0</v>
      </c>
      <c r="F18" s="146">
        <v>5.7978738429999996</v>
      </c>
      <c r="G18" s="146">
        <v>4.0490314999999999E-2</v>
      </c>
      <c r="H18" s="146">
        <v>0.80843755299999998</v>
      </c>
      <c r="J18" s="126">
        <f>6.894698093-L18</f>
        <v>6.8896973319999999</v>
      </c>
      <c r="K18" s="123" t="s">
        <v>60</v>
      </c>
      <c r="L18" s="128">
        <v>5.0007610000000003E-3</v>
      </c>
      <c r="M18" s="101" t="s">
        <v>59</v>
      </c>
    </row>
    <row r="19" spans="1:14" ht="18" customHeight="1" x14ac:dyDescent="0.2">
      <c r="A19" s="157" t="s">
        <v>48</v>
      </c>
      <c r="B19" s="161">
        <f>SUM(C19:H19)</f>
        <v>3.7980412569999999</v>
      </c>
      <c r="C19" s="161">
        <v>3.7980412569999999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6.058823999999241E-3</v>
      </c>
      <c r="K19" s="123" t="s">
        <v>58</v>
      </c>
      <c r="L19" s="131">
        <v>6.058824E-3</v>
      </c>
      <c r="M19" s="128">
        <f>J19-L19</f>
        <v>-7.589415207398531E-16</v>
      </c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24149127.748930003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20965608.23356</v>
      </c>
      <c r="C22" s="147"/>
      <c r="D22" s="148"/>
      <c r="E22" s="147"/>
      <c r="F22" s="147"/>
      <c r="G22" s="147"/>
      <c r="H22" s="147"/>
      <c r="J22" s="105">
        <f>D29</f>
        <v>20965608.23356</v>
      </c>
      <c r="K22" s="123" t="s">
        <v>42</v>
      </c>
    </row>
    <row r="23" spans="1:14" ht="30.75" customHeight="1" x14ac:dyDescent="0.2">
      <c r="A23" s="162" t="s">
        <v>32</v>
      </c>
      <c r="B23" s="143">
        <v>422884.65811000002</v>
      </c>
      <c r="C23" s="149"/>
      <c r="D23" s="150"/>
      <c r="E23" s="151"/>
      <c r="F23" s="151"/>
      <c r="G23" s="151"/>
      <c r="H23" s="151"/>
      <c r="J23" s="105">
        <f>D34</f>
        <v>3183519.5153700002</v>
      </c>
      <c r="K23" s="123" t="s">
        <v>41</v>
      </c>
    </row>
    <row r="24" spans="1:14" ht="18" customHeight="1" x14ac:dyDescent="0.2">
      <c r="A24" s="176" t="s">
        <v>14</v>
      </c>
      <c r="B24" s="143">
        <v>2535367.3357600002</v>
      </c>
      <c r="C24" s="149"/>
      <c r="D24" s="150"/>
      <c r="E24" s="151"/>
      <c r="F24" s="151"/>
      <c r="G24" s="151"/>
      <c r="H24" s="151"/>
      <c r="J24" s="105"/>
      <c r="K24" s="123" t="s">
        <v>43</v>
      </c>
    </row>
    <row r="25" spans="1:14" ht="18" customHeight="1" x14ac:dyDescent="0.2">
      <c r="A25" s="157" t="s">
        <v>10</v>
      </c>
      <c r="B25" s="143">
        <v>225245.69750000001</v>
      </c>
      <c r="C25" s="149"/>
      <c r="D25" s="150"/>
      <c r="E25" s="151"/>
      <c r="F25" s="151"/>
      <c r="G25" s="151"/>
      <c r="H25" s="151"/>
      <c r="J25" s="108">
        <f>B21-J22-J23-J24</f>
        <v>3.7252902984619141E-9</v>
      </c>
    </row>
    <row r="26" spans="1:14" ht="18" customHeight="1" x14ac:dyDescent="0.2">
      <c r="A26" s="157" t="s">
        <v>12</v>
      </c>
      <c r="B26" s="143">
        <v>21.824000000000002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20965608.233560007</v>
      </c>
      <c r="C29" s="105">
        <f>B22-B29-J24</f>
        <v>-7.4505805969238281E-9</v>
      </c>
      <c r="D29" s="138">
        <v>20965608.23356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422884.65811000002</v>
      </c>
      <c r="C30" s="105">
        <f>B23-B30</f>
        <v>0</v>
      </c>
      <c r="D30" s="138">
        <v>422884.65811000002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2535367.3357600006</v>
      </c>
      <c r="C31" s="105">
        <f>B24-B31</f>
        <v>0</v>
      </c>
      <c r="D31" s="138">
        <v>2535367.3357600002</v>
      </c>
      <c r="E31" s="105">
        <f>B31-D31</f>
        <v>0</v>
      </c>
    </row>
    <row r="32" spans="1:14" hidden="1" x14ac:dyDescent="0.2">
      <c r="A32" s="188" t="s">
        <v>10</v>
      </c>
      <c r="B32" s="105">
        <v>225245.69749999998</v>
      </c>
      <c r="C32" s="105">
        <f>B25-B32</f>
        <v>0</v>
      </c>
      <c r="D32" s="138">
        <v>225245.69750000001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21.823999999843362</v>
      </c>
      <c r="C33" s="105">
        <f>B26-B33</f>
        <v>1.5663914609831409E-10</v>
      </c>
      <c r="D33" s="138">
        <v>21.824000000000002</v>
      </c>
      <c r="E33" s="105">
        <f>B33-D33</f>
        <v>-1.5663914609831409E-10</v>
      </c>
    </row>
    <row r="34" spans="1:5" hidden="1" x14ac:dyDescent="0.2">
      <c r="B34" s="105">
        <f>SUM(B30:B33)</f>
        <v>3183519.5153700006</v>
      </c>
      <c r="C34" s="105">
        <f>SUM(C29:C33)</f>
        <v>-7.293941450825514E-9</v>
      </c>
      <c r="D34" s="138">
        <f>SUM(D30:D33)</f>
        <v>3183519.5153700002</v>
      </c>
      <c r="E34" s="105">
        <f>SUM(E29:E33)</f>
        <v>-1.5663914609831409E-10</v>
      </c>
    </row>
    <row r="35" spans="1:5" hidden="1" x14ac:dyDescent="0.2">
      <c r="B35" s="139">
        <f>B34+B29+J24-B22</f>
        <v>3183519.5153700076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8ED-1836-4D14-8232-61EE0F455376}">
  <sheetPr>
    <tabColor rgb="FFCCCCFF"/>
    <pageSetUpPr fitToPage="1"/>
  </sheetPr>
  <dimension ref="A1:S42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10" t="s">
        <v>9</v>
      </c>
      <c r="B1" s="210"/>
      <c r="C1" s="210"/>
      <c r="D1" s="210"/>
      <c r="E1" s="210"/>
      <c r="F1" s="210"/>
      <c r="G1" s="210"/>
      <c r="H1" s="210"/>
    </row>
    <row r="2" spans="1:19" ht="42" customHeight="1" x14ac:dyDescent="0.2">
      <c r="A2" s="211" t="s">
        <v>33</v>
      </c>
      <c r="B2" s="211"/>
      <c r="C2" s="211"/>
      <c r="D2" s="211"/>
      <c r="E2" s="211"/>
      <c r="F2" s="211"/>
      <c r="G2" s="211"/>
      <c r="H2" s="211"/>
    </row>
    <row r="3" spans="1:19" ht="24.75" customHeight="1" x14ac:dyDescent="0.2">
      <c r="A3" s="212">
        <v>45689</v>
      </c>
      <c r="B3" s="212"/>
      <c r="C3" s="212"/>
      <c r="D3" s="212"/>
      <c r="E3" s="212"/>
      <c r="F3" s="212"/>
      <c r="G3" s="212"/>
      <c r="H3" s="212"/>
    </row>
    <row r="4" spans="1:19" ht="24.95" customHeight="1" x14ac:dyDescent="0.2">
      <c r="A4" s="213" t="s">
        <v>6</v>
      </c>
      <c r="B4" s="213"/>
      <c r="C4" s="213"/>
      <c r="D4" s="213"/>
      <c r="E4" s="213"/>
      <c r="F4" s="213"/>
      <c r="G4" s="213"/>
      <c r="H4" s="213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103193081.44316101</v>
      </c>
      <c r="C6" s="166">
        <f t="shared" ref="C6:H6" si="0">C7+C8</f>
        <v>3421333.070024</v>
      </c>
      <c r="D6" s="166">
        <f t="shared" si="0"/>
        <v>15236861.738853998</v>
      </c>
      <c r="E6" s="166">
        <f t="shared" si="0"/>
        <v>3707020.6576490002</v>
      </c>
      <c r="F6" s="166">
        <f t="shared" si="0"/>
        <v>26605247.814436</v>
      </c>
      <c r="G6" s="166">
        <f t="shared" si="0"/>
        <v>148447.20199999999</v>
      </c>
      <c r="H6" s="174">
        <f t="shared" si="0"/>
        <v>54074170.960198015</v>
      </c>
      <c r="J6" s="153">
        <v>103411383.24316099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99771748.373137012</v>
      </c>
      <c r="C7" s="197">
        <f t="shared" ref="C7:H8" si="2">C10+C13</f>
        <v>0</v>
      </c>
      <c r="D7" s="197">
        <f t="shared" si="2"/>
        <v>15236861.738853998</v>
      </c>
      <c r="E7" s="197">
        <f t="shared" si="2"/>
        <v>3707020.6576490002</v>
      </c>
      <c r="F7" s="197">
        <f t="shared" si="2"/>
        <v>26605247.814436</v>
      </c>
      <c r="G7" s="197">
        <f t="shared" si="2"/>
        <v>148447.20199999999</v>
      </c>
      <c r="H7" s="197">
        <f t="shared" si="2"/>
        <v>54074170.960198015</v>
      </c>
      <c r="J7" s="108">
        <f>B6-J6+S12</f>
        <v>1.7869751900434494E-8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3421333.070024</v>
      </c>
      <c r="C8" s="145">
        <f t="shared" si="2"/>
        <v>3421333.070024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14"/>
      <c r="N8" s="214">
        <v>0</v>
      </c>
      <c r="O8" s="214"/>
      <c r="P8" s="214"/>
      <c r="Q8" s="214"/>
      <c r="R8" s="214"/>
      <c r="S8" s="215">
        <v>0</v>
      </c>
    </row>
    <row r="9" spans="1:19" ht="18" customHeight="1" x14ac:dyDescent="0.2">
      <c r="A9" s="193" t="s">
        <v>3</v>
      </c>
      <c r="B9" s="194">
        <f t="shared" si="1"/>
        <v>43725630.395700015</v>
      </c>
      <c r="C9" s="194">
        <f t="shared" ref="C9:H9" si="3">SUM(C10:C11)</f>
        <v>0</v>
      </c>
      <c r="D9" s="194">
        <f t="shared" si="3"/>
        <v>1036231.1</v>
      </c>
      <c r="E9" s="194">
        <f t="shared" si="3"/>
        <v>113862</v>
      </c>
      <c r="F9" s="194">
        <f t="shared" si="3"/>
        <v>3306730.9606999974</v>
      </c>
      <c r="G9" s="194">
        <f t="shared" si="3"/>
        <v>10640</v>
      </c>
      <c r="H9" s="194">
        <f t="shared" si="3"/>
        <v>39258166.335000016</v>
      </c>
      <c r="L9" s="191" t="s">
        <v>27</v>
      </c>
      <c r="M9" s="214">
        <v>200361.8</v>
      </c>
      <c r="N9" s="214">
        <v>0</v>
      </c>
      <c r="O9" s="214">
        <v>13218</v>
      </c>
      <c r="P9" s="214">
        <v>4722</v>
      </c>
      <c r="Q9" s="214"/>
      <c r="R9" s="214"/>
      <c r="S9" s="215">
        <v>218301.8</v>
      </c>
    </row>
    <row r="10" spans="1:19" ht="18" customHeight="1" x14ac:dyDescent="0.2">
      <c r="A10" s="157" t="s">
        <v>29</v>
      </c>
      <c r="B10" s="143">
        <f t="shared" si="1"/>
        <v>43725630.395700015</v>
      </c>
      <c r="C10" s="143">
        <v>0</v>
      </c>
      <c r="D10" s="143">
        <v>1036231.1</v>
      </c>
      <c r="E10" s="143">
        <v>113862</v>
      </c>
      <c r="F10" s="143">
        <v>3306730.9606999974</v>
      </c>
      <c r="G10" s="143">
        <v>10640</v>
      </c>
      <c r="H10" s="143">
        <v>39258166.335000016</v>
      </c>
      <c r="L10" s="191" t="s">
        <v>1</v>
      </c>
      <c r="M10" s="216">
        <v>200361.8</v>
      </c>
      <c r="N10" s="216">
        <v>0</v>
      </c>
      <c r="O10" s="216">
        <v>13218</v>
      </c>
      <c r="P10" s="216">
        <v>4722</v>
      </c>
      <c r="Q10" s="216">
        <v>0</v>
      </c>
      <c r="R10" s="216">
        <v>0</v>
      </c>
      <c r="S10" s="216">
        <v>218301.8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17"/>
      <c r="N11" s="217"/>
      <c r="O11" s="217"/>
      <c r="P11" s="217"/>
      <c r="Q11" s="217"/>
      <c r="R11" s="217"/>
      <c r="S11" s="218">
        <v>0</v>
      </c>
    </row>
    <row r="12" spans="1:19" ht="18" customHeight="1" x14ac:dyDescent="0.2">
      <c r="A12" s="158" t="s">
        <v>4</v>
      </c>
      <c r="B12" s="144">
        <f t="shared" si="1"/>
        <v>59467451.047461003</v>
      </c>
      <c r="C12" s="144">
        <f t="shared" ref="C12:G12" si="4">SUM(C13:C14)</f>
        <v>3421333.070024</v>
      </c>
      <c r="D12" s="144">
        <f t="shared" si="4"/>
        <v>14200630.638853999</v>
      </c>
      <c r="E12" s="144">
        <f t="shared" si="4"/>
        <v>3593158.6576490002</v>
      </c>
      <c r="F12" s="144">
        <f t="shared" si="4"/>
        <v>23298516.853736002</v>
      </c>
      <c r="G12" s="144">
        <f t="shared" si="4"/>
        <v>137807.20199999999</v>
      </c>
      <c r="H12" s="144">
        <f>SUM(H13:H14)</f>
        <v>14816004.625197999</v>
      </c>
      <c r="L12" s="192" t="s">
        <v>25</v>
      </c>
      <c r="M12" s="219">
        <v>200361.8</v>
      </c>
      <c r="N12" s="219">
        <v>0</v>
      </c>
      <c r="O12" s="219">
        <v>13218</v>
      </c>
      <c r="P12" s="219">
        <v>4722</v>
      </c>
      <c r="Q12" s="219">
        <v>0</v>
      </c>
      <c r="R12" s="219">
        <v>0</v>
      </c>
      <c r="S12" s="220">
        <v>218301.8</v>
      </c>
    </row>
    <row r="13" spans="1:19" ht="18" customHeight="1" x14ac:dyDescent="0.2">
      <c r="A13" s="157" t="s">
        <v>29</v>
      </c>
      <c r="B13" s="143">
        <f t="shared" si="1"/>
        <v>56046117.977437004</v>
      </c>
      <c r="C13" s="143">
        <v>0</v>
      </c>
      <c r="D13" s="143">
        <v>14200630.638853999</v>
      </c>
      <c r="E13" s="143">
        <v>3593158.6576490002</v>
      </c>
      <c r="F13" s="143">
        <v>23298516.853736002</v>
      </c>
      <c r="G13" s="143">
        <v>137807.20199999999</v>
      </c>
      <c r="H13" s="143">
        <f>15034306.425198-218301.8</f>
        <v>14816004.625197999</v>
      </c>
      <c r="I13" s="117"/>
    </row>
    <row r="14" spans="1:19" ht="18" customHeight="1" x14ac:dyDescent="0.2">
      <c r="A14" s="157" t="s">
        <v>48</v>
      </c>
      <c r="B14" s="143">
        <f t="shared" si="1"/>
        <v>3421333.070024</v>
      </c>
      <c r="C14" s="143">
        <v>3421333.070024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16424.260000000002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09" t="s">
        <v>7</v>
      </c>
      <c r="B16" s="209"/>
      <c r="C16" s="209"/>
      <c r="D16" s="209"/>
      <c r="E16" s="209"/>
      <c r="F16" s="209"/>
      <c r="G16" s="209"/>
      <c r="H16" s="209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10.679070228</v>
      </c>
      <c r="C17" s="172">
        <f t="shared" ref="C17:H17" si="5">SUM(C18:C19)</f>
        <v>3.8844281789999999</v>
      </c>
      <c r="D17" s="172">
        <f t="shared" si="5"/>
        <v>0.25846295899999999</v>
      </c>
      <c r="E17" s="172">
        <f t="shared" si="5"/>
        <v>0</v>
      </c>
      <c r="F17" s="172">
        <f t="shared" si="5"/>
        <v>5.6640101569999999</v>
      </c>
      <c r="G17" s="172">
        <f t="shared" si="5"/>
        <v>5.7583121000000001E-2</v>
      </c>
      <c r="H17" s="173">
        <f t="shared" si="5"/>
        <v>0.81458581200000002</v>
      </c>
      <c r="J17" s="222">
        <v>6.7921412429999997</v>
      </c>
      <c r="K17" s="224" t="s">
        <v>57</v>
      </c>
      <c r="L17" s="128">
        <v>10.676569422</v>
      </c>
      <c r="M17" s="128">
        <f>B17-L17+L18-L19</f>
        <v>4.6664061503776111E-16</v>
      </c>
    </row>
    <row r="18" spans="1:14" ht="18" customHeight="1" x14ac:dyDescent="0.2">
      <c r="A18" s="160" t="s">
        <v>29</v>
      </c>
      <c r="B18" s="146">
        <f>SUM(C18:H18)</f>
        <v>6.7946420490000001</v>
      </c>
      <c r="C18" s="146">
        <v>0</v>
      </c>
      <c r="D18" s="146">
        <v>0.25846295899999999</v>
      </c>
      <c r="E18" s="146">
        <v>0</v>
      </c>
      <c r="F18" s="146">
        <v>5.6640101569999999</v>
      </c>
      <c r="G18" s="146">
        <v>5.7583121000000001E-2</v>
      </c>
      <c r="H18" s="146">
        <v>0.81458581200000002</v>
      </c>
      <c r="J18" s="222">
        <v>3.8844281789999999</v>
      </c>
      <c r="L18" s="128">
        <v>4.9991940000000002E-3</v>
      </c>
      <c r="M18" s="221">
        <v>60081</v>
      </c>
    </row>
    <row r="19" spans="1:14" ht="18" customHeight="1" x14ac:dyDescent="0.2">
      <c r="A19" s="157" t="s">
        <v>48</v>
      </c>
      <c r="B19" s="161">
        <f>SUM(C19:H19)</f>
        <v>3.8844281789999999</v>
      </c>
      <c r="C19" s="161">
        <v>3.8844281789999999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223">
        <f>B17-J17-J18-L19+L18</f>
        <v>9.1072982488782372E-16</v>
      </c>
      <c r="L19" s="131">
        <v>7.4999999999999997E-3</v>
      </c>
      <c r="M19" s="221" t="s">
        <v>58</v>
      </c>
      <c r="N19" s="131"/>
    </row>
    <row r="20" spans="1:14" ht="24.95" customHeight="1" thickBot="1" x14ac:dyDescent="0.25">
      <c r="A20" s="209" t="s">
        <v>54</v>
      </c>
      <c r="B20" s="209"/>
      <c r="C20" s="209"/>
      <c r="D20" s="209"/>
      <c r="E20" s="209"/>
      <c r="F20" s="209"/>
      <c r="G20" s="209"/>
      <c r="H20" s="209"/>
      <c r="J20" s="132"/>
      <c r="K20" s="123"/>
      <c r="L20" s="131"/>
    </row>
    <row r="21" spans="1:14" ht="49.5" customHeight="1" thickBot="1" x14ac:dyDescent="0.25">
      <c r="A21" s="165" t="s">
        <v>55</v>
      </c>
      <c r="B21" s="166">
        <f>SUM(B22:B26)</f>
        <v>21283792.575949997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19559952.628908999</v>
      </c>
      <c r="C22" s="147"/>
      <c r="D22" s="148"/>
      <c r="E22" s="147"/>
      <c r="F22" s="147"/>
      <c r="G22" s="147"/>
      <c r="H22" s="147"/>
      <c r="J22" s="105">
        <f>D29</f>
        <v>19556157.628908999</v>
      </c>
      <c r="K22" s="123" t="s">
        <v>42</v>
      </c>
    </row>
    <row r="23" spans="1:14" ht="30.75" customHeight="1" x14ac:dyDescent="0.2">
      <c r="A23" s="162" t="s">
        <v>32</v>
      </c>
      <c r="B23" s="143">
        <v>423497.16104899999</v>
      </c>
      <c r="C23" s="149"/>
      <c r="D23" s="150"/>
      <c r="E23" s="151"/>
      <c r="F23" s="151"/>
      <c r="G23" s="151"/>
      <c r="H23" s="151"/>
      <c r="J23" s="105">
        <f>D34</f>
        <v>1723839.947041</v>
      </c>
      <c r="K23" s="123" t="s">
        <v>41</v>
      </c>
    </row>
    <row r="24" spans="1:14" ht="18" customHeight="1" x14ac:dyDescent="0.2">
      <c r="A24" s="176" t="s">
        <v>14</v>
      </c>
      <c r="B24" s="143">
        <v>1134406.823992</v>
      </c>
      <c r="C24" s="149"/>
      <c r="D24" s="150"/>
      <c r="E24" s="151"/>
      <c r="F24" s="151"/>
      <c r="G24" s="151"/>
      <c r="H24" s="151"/>
      <c r="J24" s="105">
        <v>3795</v>
      </c>
      <c r="K24" s="123" t="s">
        <v>43</v>
      </c>
    </row>
    <row r="25" spans="1:14" ht="18" customHeight="1" x14ac:dyDescent="0.2">
      <c r="A25" s="157" t="s">
        <v>10</v>
      </c>
      <c r="B25" s="143">
        <v>165935.88200000001</v>
      </c>
      <c r="C25" s="149"/>
      <c r="D25" s="150"/>
      <c r="E25" s="151"/>
      <c r="F25" s="151"/>
      <c r="G25" s="151"/>
      <c r="H25" s="151"/>
      <c r="J25" s="108">
        <f>B21-J22-J23-J24</f>
        <v>-2.5611370801925659E-9</v>
      </c>
    </row>
    <row r="26" spans="1:14" ht="18" customHeight="1" x14ac:dyDescent="0.2">
      <c r="A26" s="157" t="s">
        <v>12</v>
      </c>
      <c r="B26" s="143">
        <v>0.08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19556157.628909014</v>
      </c>
      <c r="C29" s="105">
        <f>B22-B29-J24</f>
        <v>-1.4901161193847656E-8</v>
      </c>
      <c r="D29" s="138">
        <v>19556157.628908999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423497.16104899999</v>
      </c>
      <c r="C30" s="105">
        <f>B23-B30</f>
        <v>0</v>
      </c>
      <c r="D30" s="138">
        <v>423497.16104899999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1134406.8239919986</v>
      </c>
      <c r="C31" s="105">
        <f>B24-B31</f>
        <v>0</v>
      </c>
      <c r="D31" s="138">
        <v>1134406.823992</v>
      </c>
      <c r="E31" s="105">
        <f>B31-D31</f>
        <v>0</v>
      </c>
    </row>
    <row r="32" spans="1:14" hidden="1" x14ac:dyDescent="0.2">
      <c r="A32" s="188" t="s">
        <v>10</v>
      </c>
      <c r="B32" s="105">
        <v>165935.88199999998</v>
      </c>
      <c r="C32" s="105">
        <f>B25-B32</f>
        <v>0</v>
      </c>
      <c r="D32" s="138">
        <v>165935.88200000001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8.0000000036307028E-2</v>
      </c>
      <c r="C33" s="105">
        <f>B26-B33</f>
        <v>-3.6307026829440758E-11</v>
      </c>
      <c r="D33" s="138">
        <v>0.08</v>
      </c>
      <c r="E33" s="105">
        <f>B33-D33</f>
        <v>3.6307026829440758E-11</v>
      </c>
    </row>
    <row r="34" spans="1:10" hidden="1" x14ac:dyDescent="0.2">
      <c r="B34" s="105">
        <f>SUM(B30:B33)</f>
        <v>1723839.9470409986</v>
      </c>
      <c r="C34" s="105">
        <f>SUM(C29:C33)</f>
        <v>-1.4937468220677097E-8</v>
      </c>
      <c r="D34" s="138">
        <f>SUM(D30:D33)</f>
        <v>1723839.947041</v>
      </c>
      <c r="E34" s="105">
        <f>SUM(E29:E33)</f>
        <v>3.6307026829440758E-11</v>
      </c>
      <c r="J34" s="132"/>
    </row>
    <row r="35" spans="1:10" hidden="1" x14ac:dyDescent="0.2">
      <c r="B35" s="139">
        <f>B34+B29+J24-B22</f>
        <v>1723839.9470410123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2025-03-12T06:06:17Z</dcterms:modified>
</cp:coreProperties>
</file>